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 сайта\2019\план фхд 2019\для сайта лидера\"/>
    </mc:Choice>
  </mc:AlternateContent>
  <bookViews>
    <workbookView xWindow="-15" yWindow="225" windowWidth="19440" windowHeight="11430" tabRatio="921" activeTab="2"/>
  </bookViews>
  <sheets>
    <sheet name="титул" sheetId="7" r:id="rId1"/>
    <sheet name="1, 2 раздел" sheetId="1" r:id="rId2"/>
    <sheet name="р.3 2019" sheetId="12" r:id="rId3"/>
    <sheet name="р.3 2020" sheetId="35" r:id="rId4"/>
    <sheet name="р.3 2021" sheetId="36" r:id="rId5"/>
    <sheet name="р.3.1" sheetId="3" r:id="rId6"/>
    <sheet name="р. 4, 5" sheetId="4" r:id="rId7"/>
    <sheet name="(внебюджет остатки)" sheetId="10" state="hidden" r:id="rId8"/>
    <sheet name="наим ДопКР" sheetId="9" state="hidden" r:id="rId9"/>
    <sheet name="Лист1" sheetId="31" state="hidden" r:id="rId10"/>
  </sheets>
  <definedNames>
    <definedName name="_xlnm._FilterDatabase" localSheetId="7" hidden="1">'(внебюджет остатки)'!$A$8:$J$95</definedName>
    <definedName name="_xlnm._FilterDatabase" localSheetId="2" hidden="1">'р.3 2019'!$A$9:$AB$152</definedName>
    <definedName name="_xlnm._FilterDatabase" localSheetId="3" hidden="1">'р.3 2020'!$A$9:$AB$150</definedName>
    <definedName name="_xlnm._FilterDatabase" localSheetId="4" hidden="1">'р.3 2021'!$A$9:$AB$150</definedName>
    <definedName name="_xlnm.Print_Titles" localSheetId="7">'(внебюджет остатки)'!$A:$C,'(внебюджет остатки)'!$6:$8</definedName>
    <definedName name="_xlnm.Print_Titles" localSheetId="2">'р.3 2019'!$A:$C,'р.3 2019'!$5:$9</definedName>
    <definedName name="_xlnm.Print_Titles" localSheetId="3">'р.3 2020'!$A:$C,'р.3 2020'!$5:$9</definedName>
    <definedName name="_xlnm.Print_Titles" localSheetId="4">'р.3 2021'!$A:$C,'р.3 2021'!$5:$9</definedName>
    <definedName name="_xlnm.Print_Area" localSheetId="7">'(внебюджет остатки)'!$A$1:$J$97</definedName>
    <definedName name="_xlnm.Print_Area" localSheetId="6">'р. 4, 5'!$A$1:$D$42</definedName>
    <definedName name="_xlnm.Print_Area" localSheetId="2">'р.3 2019'!$A$1:$AB$153</definedName>
    <definedName name="_xlnm.Print_Area" localSheetId="3">'р.3 2020'!$A$1:$AB$151</definedName>
    <definedName name="_xlnm.Print_Area" localSheetId="4">'р.3 2021'!$A$1:$AB$151</definedName>
    <definedName name="_xlnm.Print_Area" localSheetId="5">р.3.1!$A$1:$L$16</definedName>
  </definedNames>
  <calcPr calcId="162913"/>
</workbook>
</file>

<file path=xl/calcChain.xml><?xml version="1.0" encoding="utf-8"?>
<calcChain xmlns="http://schemas.openxmlformats.org/spreadsheetml/2006/main">
  <c r="H73" i="12" l="1"/>
  <c r="V148" i="12" l="1"/>
  <c r="L148" i="12"/>
  <c r="E148" i="12"/>
  <c r="D148" i="12" l="1"/>
  <c r="R69" i="12"/>
  <c r="R72" i="12"/>
  <c r="F140" i="12" l="1"/>
  <c r="F137" i="12"/>
  <c r="F151" i="12" l="1"/>
  <c r="E151" i="12" s="1"/>
  <c r="F134" i="12"/>
  <c r="F124" i="12"/>
  <c r="F57" i="12" l="1"/>
  <c r="F55" i="12" s="1"/>
  <c r="F121" i="12"/>
  <c r="F122" i="12"/>
  <c r="H114" i="12"/>
  <c r="H113" i="12"/>
  <c r="H108" i="12"/>
  <c r="H19" i="12" l="1"/>
  <c r="H59" i="12"/>
  <c r="H111" i="12" l="1"/>
  <c r="F127" i="12" l="1"/>
  <c r="AA72" i="12" l="1"/>
  <c r="F129" i="12"/>
  <c r="F120" i="12"/>
  <c r="F102" i="12" s="1"/>
  <c r="H112" i="12"/>
  <c r="M80" i="12" l="1"/>
  <c r="M61" i="12"/>
  <c r="H140" i="12" l="1"/>
  <c r="H118" i="12"/>
  <c r="M32" i="12"/>
  <c r="M30" i="12" s="1"/>
  <c r="J120" i="12" l="1"/>
  <c r="R110" i="12"/>
  <c r="H60" i="12" l="1"/>
  <c r="H57" i="12" s="1"/>
  <c r="O130" i="12" l="1"/>
  <c r="O116" i="12"/>
  <c r="O32" i="12"/>
  <c r="H121" i="12" l="1"/>
  <c r="V69" i="12" l="1"/>
  <c r="V70" i="12"/>
  <c r="L70" i="12"/>
  <c r="E70" i="12"/>
  <c r="D70" i="12" l="1"/>
  <c r="D95" i="10" l="1"/>
  <c r="D94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J55" i="10"/>
  <c r="I55" i="10"/>
  <c r="I53" i="10" s="1"/>
  <c r="H55" i="10"/>
  <c r="G55" i="10"/>
  <c r="G53" i="10" s="1"/>
  <c r="F55" i="10"/>
  <c r="E55" i="10"/>
  <c r="J53" i="10"/>
  <c r="H53" i="10"/>
  <c r="F53" i="10"/>
  <c r="D51" i="10"/>
  <c r="D49" i="10"/>
  <c r="D47" i="10"/>
  <c r="D46" i="10"/>
  <c r="D45" i="10"/>
  <c r="D44" i="10"/>
  <c r="J42" i="10"/>
  <c r="I42" i="10"/>
  <c r="H42" i="10"/>
  <c r="G42" i="10"/>
  <c r="F42" i="10"/>
  <c r="E42" i="10"/>
  <c r="D42" i="10" s="1"/>
  <c r="D41" i="10"/>
  <c r="J39" i="10"/>
  <c r="I39" i="10"/>
  <c r="I37" i="10" s="1"/>
  <c r="H39" i="10"/>
  <c r="G39" i="10"/>
  <c r="G37" i="10" s="1"/>
  <c r="F39" i="10"/>
  <c r="E39" i="10"/>
  <c r="J37" i="10"/>
  <c r="H37" i="10"/>
  <c r="F37" i="10"/>
  <c r="D36" i="10"/>
  <c r="D35" i="10"/>
  <c r="D34" i="10"/>
  <c r="D33" i="10"/>
  <c r="D32" i="10"/>
  <c r="D31" i="10"/>
  <c r="J29" i="10"/>
  <c r="I29" i="10"/>
  <c r="I27" i="10" s="1"/>
  <c r="H29" i="10"/>
  <c r="G29" i="10"/>
  <c r="G27" i="10" s="1"/>
  <c r="F29" i="10"/>
  <c r="E29" i="10"/>
  <c r="J27" i="10"/>
  <c r="H27" i="10"/>
  <c r="F27" i="10"/>
  <c r="D26" i="10"/>
  <c r="D25" i="10"/>
  <c r="D24" i="10"/>
  <c r="D23" i="10"/>
  <c r="D22" i="10"/>
  <c r="D21" i="10"/>
  <c r="D20" i="10"/>
  <c r="D19" i="10"/>
  <c r="D18" i="10"/>
  <c r="D17" i="10"/>
  <c r="D16" i="10"/>
  <c r="J14" i="10"/>
  <c r="J12" i="10" s="1"/>
  <c r="I14" i="10"/>
  <c r="H14" i="10"/>
  <c r="H12" i="10" s="1"/>
  <c r="H10" i="10" s="1"/>
  <c r="H9" i="10" s="1"/>
  <c r="G14" i="10"/>
  <c r="F14" i="10"/>
  <c r="F12" i="10" s="1"/>
  <c r="F10" i="10" s="1"/>
  <c r="F9" i="10" s="1"/>
  <c r="E14" i="10"/>
  <c r="D14" i="10"/>
  <c r="I12" i="10"/>
  <c r="G12" i="10"/>
  <c r="G10" i="10" s="1"/>
  <c r="G9" i="10" s="1"/>
  <c r="E12" i="10"/>
  <c r="J10" i="10"/>
  <c r="J9" i="10" s="1"/>
  <c r="F12" i="3"/>
  <c r="E12" i="3"/>
  <c r="D12" i="3"/>
  <c r="V149" i="36"/>
  <c r="L149" i="36"/>
  <c r="E149" i="36"/>
  <c r="D149" i="36" s="1"/>
  <c r="V148" i="36"/>
  <c r="L148" i="36"/>
  <c r="E148" i="36"/>
  <c r="D148" i="36" s="1"/>
  <c r="V147" i="36"/>
  <c r="L147" i="36"/>
  <c r="E147" i="36"/>
  <c r="D147" i="36" s="1"/>
  <c r="V145" i="36"/>
  <c r="L145" i="36"/>
  <c r="E145" i="36"/>
  <c r="D145" i="36" s="1"/>
  <c r="V144" i="36"/>
  <c r="L144" i="36"/>
  <c r="E144" i="36"/>
  <c r="D144" i="36" s="1"/>
  <c r="V143" i="36"/>
  <c r="L143" i="36"/>
  <c r="E143" i="36"/>
  <c r="D143" i="36" s="1"/>
  <c r="V141" i="36"/>
  <c r="L141" i="36"/>
  <c r="E141" i="36"/>
  <c r="D141" i="36" s="1"/>
  <c r="V139" i="36"/>
  <c r="L139" i="36"/>
  <c r="E139" i="36"/>
  <c r="D139" i="36" s="1"/>
  <c r="V138" i="36"/>
  <c r="L138" i="36"/>
  <c r="E138" i="36"/>
  <c r="D138" i="36" s="1"/>
  <c r="V137" i="36"/>
  <c r="L137" i="36"/>
  <c r="E137" i="36"/>
  <c r="D137" i="36" s="1"/>
  <c r="V136" i="36"/>
  <c r="L136" i="36"/>
  <c r="E136" i="36"/>
  <c r="D136" i="36" s="1"/>
  <c r="V135" i="36"/>
  <c r="L135" i="36"/>
  <c r="E135" i="36"/>
  <c r="D135" i="36" s="1"/>
  <c r="V134" i="36"/>
  <c r="L134" i="36"/>
  <c r="E134" i="36"/>
  <c r="D134" i="36" s="1"/>
  <c r="V133" i="36"/>
  <c r="L133" i="36"/>
  <c r="E133" i="36"/>
  <c r="D133" i="36" s="1"/>
  <c r="V132" i="36"/>
  <c r="L132" i="36"/>
  <c r="E132" i="36"/>
  <c r="D132" i="36" s="1"/>
  <c r="V131" i="36"/>
  <c r="L131" i="36"/>
  <c r="E131" i="36"/>
  <c r="D131" i="36" s="1"/>
  <c r="V130" i="36"/>
  <c r="L130" i="36"/>
  <c r="E130" i="36"/>
  <c r="D130" i="36" s="1"/>
  <c r="V129" i="36"/>
  <c r="L129" i="36"/>
  <c r="E129" i="36"/>
  <c r="D129" i="36" s="1"/>
  <c r="V128" i="36"/>
  <c r="L128" i="36"/>
  <c r="E128" i="36"/>
  <c r="D128" i="36" s="1"/>
  <c r="V127" i="36"/>
  <c r="L127" i="36"/>
  <c r="E127" i="36"/>
  <c r="D127" i="36" s="1"/>
  <c r="V126" i="36"/>
  <c r="L126" i="36"/>
  <c r="E126" i="36"/>
  <c r="D126" i="36" s="1"/>
  <c r="V125" i="36"/>
  <c r="L125" i="36"/>
  <c r="E125" i="36"/>
  <c r="D125" i="36" s="1"/>
  <c r="V124" i="36"/>
  <c r="L124" i="36"/>
  <c r="E124" i="36"/>
  <c r="D124" i="36" s="1"/>
  <c r="V123" i="36"/>
  <c r="L123" i="36"/>
  <c r="K123" i="36"/>
  <c r="H123" i="36"/>
  <c r="E123" i="36"/>
  <c r="D123" i="36" s="1"/>
  <c r="V122" i="36"/>
  <c r="L122" i="36"/>
  <c r="E122" i="36"/>
  <c r="D122" i="36" s="1"/>
  <c r="V121" i="36"/>
  <c r="L121" i="36"/>
  <c r="E121" i="36"/>
  <c r="D121" i="36" s="1"/>
  <c r="V120" i="36"/>
  <c r="L120" i="36"/>
  <c r="E120" i="36"/>
  <c r="D120" i="36" s="1"/>
  <c r="V119" i="36"/>
  <c r="L119" i="36"/>
  <c r="J119" i="36"/>
  <c r="V118" i="36"/>
  <c r="L118" i="36"/>
  <c r="E118" i="36"/>
  <c r="D118" i="36"/>
  <c r="V117" i="36"/>
  <c r="L117" i="36"/>
  <c r="E117" i="36"/>
  <c r="D117" i="36"/>
  <c r="V116" i="36"/>
  <c r="L116" i="36"/>
  <c r="E116" i="36"/>
  <c r="D116" i="36"/>
  <c r="V115" i="36"/>
  <c r="O115" i="36"/>
  <c r="L115" i="36" s="1"/>
  <c r="E115" i="36"/>
  <c r="D115" i="36" s="1"/>
  <c r="V114" i="36"/>
  <c r="L114" i="36"/>
  <c r="E114" i="36"/>
  <c r="D114" i="36" s="1"/>
  <c r="V113" i="36"/>
  <c r="L113" i="36"/>
  <c r="E113" i="36"/>
  <c r="D113" i="36" s="1"/>
  <c r="V112" i="36"/>
  <c r="L112" i="36"/>
  <c r="E112" i="36"/>
  <c r="D112" i="36" s="1"/>
  <c r="V111" i="36"/>
  <c r="L111" i="36"/>
  <c r="E111" i="36"/>
  <c r="D111" i="36" s="1"/>
  <c r="V110" i="36"/>
  <c r="L110" i="36"/>
  <c r="E110" i="36"/>
  <c r="D110" i="36" s="1"/>
  <c r="V109" i="36"/>
  <c r="L109" i="36"/>
  <c r="E109" i="36"/>
  <c r="D109" i="36" s="1"/>
  <c r="V108" i="36"/>
  <c r="L108" i="36"/>
  <c r="E108" i="36"/>
  <c r="D108" i="36" s="1"/>
  <c r="V107" i="36"/>
  <c r="L107" i="36"/>
  <c r="E107" i="36"/>
  <c r="D107" i="36" s="1"/>
  <c r="V106" i="36"/>
  <c r="L106" i="36"/>
  <c r="E106" i="36"/>
  <c r="D106" i="36" s="1"/>
  <c r="V105" i="36"/>
  <c r="L105" i="36"/>
  <c r="E105" i="36"/>
  <c r="D105" i="36" s="1"/>
  <c r="V104" i="36"/>
  <c r="L104" i="36"/>
  <c r="E104" i="36"/>
  <c r="D104" i="36" s="1"/>
  <c r="V103" i="36"/>
  <c r="L103" i="36"/>
  <c r="E103" i="36"/>
  <c r="D103" i="36" s="1"/>
  <c r="AB101" i="36"/>
  <c r="AA101" i="36"/>
  <c r="AA99" i="36" s="1"/>
  <c r="Z101" i="36"/>
  <c r="Y101" i="36"/>
  <c r="Y99" i="36" s="1"/>
  <c r="X101" i="36"/>
  <c r="W101" i="36"/>
  <c r="U101" i="36"/>
  <c r="U99" i="36" s="1"/>
  <c r="T101" i="36"/>
  <c r="S101" i="36"/>
  <c r="S99" i="36" s="1"/>
  <c r="R101" i="36"/>
  <c r="Q101" i="36"/>
  <c r="Q99" i="36" s="1"/>
  <c r="P101" i="36"/>
  <c r="O101" i="36"/>
  <c r="O99" i="36" s="1"/>
  <c r="N101" i="36"/>
  <c r="M101" i="36"/>
  <c r="K101" i="36"/>
  <c r="K99" i="36" s="1"/>
  <c r="I101" i="36"/>
  <c r="I99" i="36" s="1"/>
  <c r="I53" i="36" s="1"/>
  <c r="H101" i="36"/>
  <c r="G101" i="36"/>
  <c r="G99" i="36" s="1"/>
  <c r="F101" i="36"/>
  <c r="D100" i="36"/>
  <c r="AD99" i="36"/>
  <c r="AB99" i="36"/>
  <c r="Z99" i="36"/>
  <c r="X99" i="36"/>
  <c r="T99" i="36"/>
  <c r="R99" i="36"/>
  <c r="P99" i="36"/>
  <c r="N99" i="36"/>
  <c r="H99" i="36"/>
  <c r="F99" i="36"/>
  <c r="V97" i="36"/>
  <c r="L97" i="36"/>
  <c r="E97" i="36"/>
  <c r="D97" i="36"/>
  <c r="V95" i="36"/>
  <c r="D95" i="36"/>
  <c r="V93" i="36"/>
  <c r="L93" i="36"/>
  <c r="E93" i="36"/>
  <c r="D93" i="36"/>
  <c r="AB92" i="36"/>
  <c r="V92" i="36"/>
  <c r="L92" i="36"/>
  <c r="E92" i="36"/>
  <c r="D92" i="36" s="1"/>
  <c r="V91" i="36"/>
  <c r="L91" i="36"/>
  <c r="E91" i="36"/>
  <c r="D91" i="36" s="1"/>
  <c r="V90" i="36"/>
  <c r="L90" i="36"/>
  <c r="E90" i="36"/>
  <c r="D90" i="36" s="1"/>
  <c r="AB88" i="36"/>
  <c r="AB83" i="36" s="1"/>
  <c r="AA88" i="36"/>
  <c r="Z88" i="36"/>
  <c r="Z83" i="36" s="1"/>
  <c r="Y88" i="36"/>
  <c r="X88" i="36"/>
  <c r="X83" i="36" s="1"/>
  <c r="W88" i="36"/>
  <c r="V88" i="36"/>
  <c r="U88" i="36"/>
  <c r="T88" i="36"/>
  <c r="T83" i="36" s="1"/>
  <c r="S88" i="36"/>
  <c r="R88" i="36"/>
  <c r="Q88" i="36"/>
  <c r="P88" i="36"/>
  <c r="O88" i="36"/>
  <c r="N88" i="36"/>
  <c r="M88" i="36"/>
  <c r="L88" i="36"/>
  <c r="K88" i="36"/>
  <c r="J88" i="36"/>
  <c r="I88" i="36"/>
  <c r="H88" i="36"/>
  <c r="G88" i="36"/>
  <c r="F88" i="36"/>
  <c r="E88" i="36" s="1"/>
  <c r="D88" i="36" s="1"/>
  <c r="V87" i="36"/>
  <c r="L87" i="36"/>
  <c r="E87" i="36"/>
  <c r="D87" i="36"/>
  <c r="AB85" i="36"/>
  <c r="AA85" i="36"/>
  <c r="Z85" i="36"/>
  <c r="Y85" i="36"/>
  <c r="X85" i="36"/>
  <c r="W85" i="36"/>
  <c r="V85" i="36" s="1"/>
  <c r="U85" i="36"/>
  <c r="U83" i="36" s="1"/>
  <c r="U53" i="36" s="1"/>
  <c r="S85" i="36"/>
  <c r="R85" i="36"/>
  <c r="Q85" i="36"/>
  <c r="P85" i="36"/>
  <c r="O85" i="36"/>
  <c r="N85" i="36"/>
  <c r="M85" i="36"/>
  <c r="L85" i="36"/>
  <c r="K85" i="36"/>
  <c r="J85" i="36"/>
  <c r="I85" i="36"/>
  <c r="H85" i="36"/>
  <c r="G85" i="36"/>
  <c r="F85" i="36"/>
  <c r="AA83" i="36"/>
  <c r="Y83" i="36"/>
  <c r="W83" i="36"/>
  <c r="V83" i="36" s="1"/>
  <c r="S83" i="36"/>
  <c r="Q83" i="36"/>
  <c r="O83" i="36"/>
  <c r="M83" i="36"/>
  <c r="K83" i="36"/>
  <c r="I83" i="36"/>
  <c r="G83" i="36"/>
  <c r="V82" i="36"/>
  <c r="L82" i="36"/>
  <c r="E82" i="36"/>
  <c r="D82" i="36" s="1"/>
  <c r="V81" i="36"/>
  <c r="L81" i="36"/>
  <c r="E81" i="36"/>
  <c r="D81" i="36" s="1"/>
  <c r="V80" i="36"/>
  <c r="L80" i="36"/>
  <c r="E80" i="36"/>
  <c r="D80" i="36" s="1"/>
  <c r="V79" i="36"/>
  <c r="L79" i="36"/>
  <c r="E79" i="36"/>
  <c r="D79" i="36" s="1"/>
  <c r="V78" i="36"/>
  <c r="L78" i="36"/>
  <c r="E78" i="36"/>
  <c r="D78" i="36" s="1"/>
  <c r="V77" i="36"/>
  <c r="L77" i="36"/>
  <c r="E77" i="36"/>
  <c r="D77" i="36" s="1"/>
  <c r="AB75" i="36"/>
  <c r="AB73" i="36" s="1"/>
  <c r="AA75" i="36"/>
  <c r="Z75" i="36"/>
  <c r="Z73" i="36" s="1"/>
  <c r="Y75" i="36"/>
  <c r="X75" i="36"/>
  <c r="X73" i="36" s="1"/>
  <c r="W75" i="36"/>
  <c r="V75" i="36"/>
  <c r="U75" i="36"/>
  <c r="T75" i="36"/>
  <c r="T73" i="36" s="1"/>
  <c r="S75" i="36"/>
  <c r="R75" i="36"/>
  <c r="R73" i="36" s="1"/>
  <c r="Q75" i="36"/>
  <c r="P75" i="36"/>
  <c r="P73" i="36" s="1"/>
  <c r="O75" i="36"/>
  <c r="N75" i="36"/>
  <c r="N73" i="36" s="1"/>
  <c r="M75" i="36"/>
  <c r="L75" i="36"/>
  <c r="K75" i="36"/>
  <c r="J75" i="36"/>
  <c r="J73" i="36" s="1"/>
  <c r="I75" i="36"/>
  <c r="H75" i="36"/>
  <c r="H73" i="36" s="1"/>
  <c r="G75" i="36"/>
  <c r="F75" i="36"/>
  <c r="AA73" i="36"/>
  <c r="Y73" i="36"/>
  <c r="W73" i="36"/>
  <c r="U73" i="36"/>
  <c r="S73" i="36"/>
  <c r="Q73" i="36"/>
  <c r="O73" i="36"/>
  <c r="M73" i="36"/>
  <c r="K73" i="36"/>
  <c r="I73" i="36"/>
  <c r="G73" i="36"/>
  <c r="V72" i="36"/>
  <c r="T72" i="36"/>
  <c r="L72" i="36"/>
  <c r="H72" i="36"/>
  <c r="E72" i="36"/>
  <c r="D72" i="36" s="1"/>
  <c r="V71" i="36"/>
  <c r="R71" i="36"/>
  <c r="L71" i="36"/>
  <c r="E71" i="36"/>
  <c r="D71" i="36"/>
  <c r="V70" i="36"/>
  <c r="L70" i="36"/>
  <c r="E70" i="36"/>
  <c r="D70" i="36"/>
  <c r="R69" i="36"/>
  <c r="L69" i="36"/>
  <c r="E69" i="36"/>
  <c r="D69" i="36"/>
  <c r="V68" i="36"/>
  <c r="L68" i="36"/>
  <c r="E68" i="36"/>
  <c r="D68" i="36"/>
  <c r="L67" i="36"/>
  <c r="E67" i="36"/>
  <c r="D67" i="36" s="1"/>
  <c r="V66" i="36"/>
  <c r="L66" i="36"/>
  <c r="E66" i="36"/>
  <c r="D66" i="36" s="1"/>
  <c r="V65" i="36"/>
  <c r="L65" i="36"/>
  <c r="E65" i="36"/>
  <c r="D65" i="36" s="1"/>
  <c r="V64" i="36"/>
  <c r="L64" i="36"/>
  <c r="E64" i="36"/>
  <c r="D64" i="36" s="1"/>
  <c r="V63" i="36"/>
  <c r="L63" i="36"/>
  <c r="E63" i="36"/>
  <c r="D63" i="36" s="1"/>
  <c r="V62" i="36"/>
  <c r="L62" i="36"/>
  <c r="E62" i="36"/>
  <c r="D62" i="36" s="1"/>
  <c r="V61" i="36"/>
  <c r="L61" i="36"/>
  <c r="E61" i="36"/>
  <c r="D61" i="36" s="1"/>
  <c r="E60" i="36"/>
  <c r="D60" i="36" s="1"/>
  <c r="V59" i="36"/>
  <c r="T59" i="36"/>
  <c r="H59" i="36"/>
  <c r="AB57" i="36"/>
  <c r="AA57" i="36"/>
  <c r="AA55" i="36" s="1"/>
  <c r="Z57" i="36"/>
  <c r="Y57" i="36"/>
  <c r="Y55" i="36" s="1"/>
  <c r="Y53" i="36" s="1"/>
  <c r="X57" i="36"/>
  <c r="W57" i="36"/>
  <c r="U57" i="36"/>
  <c r="U55" i="36" s="1"/>
  <c r="S57" i="36"/>
  <c r="S55" i="36" s="1"/>
  <c r="R57" i="36"/>
  <c r="Q57" i="36"/>
  <c r="Q55" i="36" s="1"/>
  <c r="Q53" i="36" s="1"/>
  <c r="P57" i="36"/>
  <c r="O57" i="36"/>
  <c r="O55" i="36" s="1"/>
  <c r="O53" i="36" s="1"/>
  <c r="N57" i="36"/>
  <c r="M57" i="36"/>
  <c r="K57" i="36"/>
  <c r="K55" i="36" s="1"/>
  <c r="J57" i="36"/>
  <c r="I57" i="36"/>
  <c r="I55" i="36" s="1"/>
  <c r="G57" i="36"/>
  <c r="G55" i="36" s="1"/>
  <c r="G53" i="36" s="1"/>
  <c r="F57" i="36"/>
  <c r="AB55" i="36"/>
  <c r="Z55" i="36"/>
  <c r="Z53" i="36" s="1"/>
  <c r="X55" i="36"/>
  <c r="R55" i="36"/>
  <c r="P55" i="36"/>
  <c r="N55" i="36"/>
  <c r="J55" i="36"/>
  <c r="F55" i="36"/>
  <c r="AA53" i="36"/>
  <c r="S53" i="36"/>
  <c r="K53" i="36"/>
  <c r="V51" i="36"/>
  <c r="D51" i="36"/>
  <c r="V49" i="36"/>
  <c r="D49" i="36"/>
  <c r="V48" i="36"/>
  <c r="D48" i="36"/>
  <c r="V47" i="36"/>
  <c r="D47" i="36"/>
  <c r="V46" i="36"/>
  <c r="D46" i="36"/>
  <c r="V45" i="36"/>
  <c r="D45" i="36"/>
  <c r="V43" i="36"/>
  <c r="D43" i="36"/>
  <c r="V41" i="36"/>
  <c r="D41" i="36"/>
  <c r="D40" i="36"/>
  <c r="D39" i="36"/>
  <c r="D38" i="36"/>
  <c r="V37" i="36"/>
  <c r="D37" i="36" s="1"/>
  <c r="V36" i="36"/>
  <c r="D36" i="36" s="1"/>
  <c r="AA34" i="36"/>
  <c r="V34" i="36" s="1"/>
  <c r="D34" i="36" s="1"/>
  <c r="L33" i="36"/>
  <c r="D33" i="36"/>
  <c r="T32" i="36"/>
  <c r="O32" i="36"/>
  <c r="L32" i="36" s="1"/>
  <c r="D32" i="36"/>
  <c r="T30" i="36"/>
  <c r="S30" i="36"/>
  <c r="S10" i="36" s="1"/>
  <c r="R30" i="36"/>
  <c r="Q30" i="36"/>
  <c r="Q10" i="36" s="1"/>
  <c r="P30" i="36"/>
  <c r="O30" i="36"/>
  <c r="O10" i="36" s="1"/>
  <c r="N30" i="36"/>
  <c r="M30" i="36"/>
  <c r="V28" i="36"/>
  <c r="D28" i="36"/>
  <c r="V26" i="36"/>
  <c r="D26" i="36"/>
  <c r="V24" i="36"/>
  <c r="D24" i="36"/>
  <c r="V23" i="36"/>
  <c r="D23" i="36"/>
  <c r="V22" i="36"/>
  <c r="D22" i="36"/>
  <c r="V21" i="36"/>
  <c r="D21" i="36"/>
  <c r="V20" i="36"/>
  <c r="D20" i="36"/>
  <c r="K19" i="36"/>
  <c r="H19" i="36"/>
  <c r="E19" i="36" s="1"/>
  <c r="D19" i="36"/>
  <c r="AB17" i="36"/>
  <c r="AA17" i="36"/>
  <c r="AA10" i="36" s="1"/>
  <c r="AA150" i="36" s="1"/>
  <c r="Y17" i="36"/>
  <c r="X17" i="36"/>
  <c r="X10" i="36" s="1"/>
  <c r="V10" i="36" s="1"/>
  <c r="W17" i="36"/>
  <c r="V17" i="36"/>
  <c r="K17" i="36"/>
  <c r="J17" i="36"/>
  <c r="J10" i="36" s="1"/>
  <c r="I17" i="36"/>
  <c r="H17" i="36"/>
  <c r="H10" i="36" s="1"/>
  <c r="F17" i="36"/>
  <c r="E17" i="36"/>
  <c r="D17" i="36" s="1"/>
  <c r="V15" i="36"/>
  <c r="D15" i="36" s="1"/>
  <c r="V14" i="36"/>
  <c r="D14" i="36" s="1"/>
  <c r="V12" i="36"/>
  <c r="D12" i="36"/>
  <c r="AB10" i="36"/>
  <c r="Z10" i="36"/>
  <c r="Y10" i="36"/>
  <c r="W10" i="36"/>
  <c r="T10" i="36"/>
  <c r="R10" i="36"/>
  <c r="P10" i="36"/>
  <c r="N10" i="36"/>
  <c r="K10" i="36"/>
  <c r="I10" i="36"/>
  <c r="G10" i="36"/>
  <c r="F10" i="36"/>
  <c r="V149" i="35"/>
  <c r="L149" i="35"/>
  <c r="E149" i="35"/>
  <c r="D149" i="35" s="1"/>
  <c r="V148" i="35"/>
  <c r="L148" i="35"/>
  <c r="E148" i="35"/>
  <c r="D148" i="35" s="1"/>
  <c r="V147" i="35"/>
  <c r="L147" i="35"/>
  <c r="E147" i="35"/>
  <c r="D147" i="35" s="1"/>
  <c r="V145" i="35"/>
  <c r="L145" i="35"/>
  <c r="E145" i="35"/>
  <c r="D145" i="35" s="1"/>
  <c r="V144" i="35"/>
  <c r="L144" i="35"/>
  <c r="E144" i="35"/>
  <c r="D144" i="35" s="1"/>
  <c r="V143" i="35"/>
  <c r="L143" i="35"/>
  <c r="E143" i="35"/>
  <c r="D143" i="35" s="1"/>
  <c r="V141" i="35"/>
  <c r="L141" i="35"/>
  <c r="E141" i="35"/>
  <c r="D141" i="35" s="1"/>
  <c r="V139" i="35"/>
  <c r="L139" i="35"/>
  <c r="E139" i="35"/>
  <c r="D139" i="35" s="1"/>
  <c r="V138" i="35"/>
  <c r="L138" i="35"/>
  <c r="E138" i="35"/>
  <c r="D138" i="35" s="1"/>
  <c r="V137" i="35"/>
  <c r="L137" i="35"/>
  <c r="E137" i="35"/>
  <c r="D137" i="35" s="1"/>
  <c r="V136" i="35"/>
  <c r="L136" i="35"/>
  <c r="E136" i="35"/>
  <c r="D136" i="35" s="1"/>
  <c r="V135" i="35"/>
  <c r="L135" i="35"/>
  <c r="E135" i="35"/>
  <c r="D135" i="35" s="1"/>
  <c r="V134" i="35"/>
  <c r="L134" i="35"/>
  <c r="E134" i="35"/>
  <c r="D134" i="35"/>
  <c r="V133" i="35"/>
  <c r="L133" i="35"/>
  <c r="E133" i="35"/>
  <c r="D133" i="35"/>
  <c r="V132" i="35"/>
  <c r="L132" i="35"/>
  <c r="E132" i="35"/>
  <c r="D132" i="35"/>
  <c r="V131" i="35"/>
  <c r="L131" i="35"/>
  <c r="E131" i="35"/>
  <c r="D131" i="35"/>
  <c r="V130" i="35"/>
  <c r="L130" i="35"/>
  <c r="E130" i="35"/>
  <c r="D130" i="35"/>
  <c r="V129" i="35"/>
  <c r="L129" i="35"/>
  <c r="E129" i="35"/>
  <c r="D129" i="35"/>
  <c r="V128" i="35"/>
  <c r="L128" i="35"/>
  <c r="E128" i="35"/>
  <c r="D128" i="35"/>
  <c r="V127" i="35"/>
  <c r="L127" i="35"/>
  <c r="E127" i="35"/>
  <c r="D127" i="35"/>
  <c r="V126" i="35"/>
  <c r="L126" i="35"/>
  <c r="E126" i="35"/>
  <c r="D126" i="35"/>
  <c r="V125" i="35"/>
  <c r="L125" i="35"/>
  <c r="E125" i="35"/>
  <c r="D125" i="35"/>
  <c r="V124" i="35"/>
  <c r="L124" i="35"/>
  <c r="E124" i="35"/>
  <c r="D124" i="35"/>
  <c r="V123" i="35"/>
  <c r="L123" i="35"/>
  <c r="K123" i="35"/>
  <c r="H123" i="35"/>
  <c r="V122" i="35"/>
  <c r="L122" i="35"/>
  <c r="E122" i="35"/>
  <c r="D122" i="35"/>
  <c r="V121" i="35"/>
  <c r="L121" i="35"/>
  <c r="E121" i="35"/>
  <c r="D121" i="35"/>
  <c r="V120" i="35"/>
  <c r="L120" i="35"/>
  <c r="E120" i="35"/>
  <c r="D120" i="35"/>
  <c r="V119" i="35"/>
  <c r="L119" i="35"/>
  <c r="J119" i="35"/>
  <c r="E119" i="35"/>
  <c r="D119" i="35" s="1"/>
  <c r="V118" i="35"/>
  <c r="L118" i="35"/>
  <c r="E118" i="35"/>
  <c r="D118" i="35" s="1"/>
  <c r="V117" i="35"/>
  <c r="L117" i="35"/>
  <c r="E117" i="35"/>
  <c r="D117" i="35" s="1"/>
  <c r="V116" i="35"/>
  <c r="L116" i="35"/>
  <c r="E116" i="35"/>
  <c r="D116" i="35" s="1"/>
  <c r="V115" i="35"/>
  <c r="O115" i="35"/>
  <c r="L115" i="35"/>
  <c r="E115" i="35"/>
  <c r="D115" i="35"/>
  <c r="V114" i="35"/>
  <c r="L114" i="35"/>
  <c r="E114" i="35"/>
  <c r="D114" i="35"/>
  <c r="V113" i="35"/>
  <c r="L113" i="35"/>
  <c r="E113" i="35"/>
  <c r="D113" i="35"/>
  <c r="V112" i="35"/>
  <c r="L112" i="35"/>
  <c r="E112" i="35"/>
  <c r="D112" i="35"/>
  <c r="V111" i="35"/>
  <c r="L111" i="35"/>
  <c r="E111" i="35"/>
  <c r="D111" i="35"/>
  <c r="V110" i="35"/>
  <c r="L110" i="35"/>
  <c r="E110" i="35"/>
  <c r="D110" i="35"/>
  <c r="V109" i="35"/>
  <c r="L109" i="35"/>
  <c r="E109" i="35"/>
  <c r="D109" i="35"/>
  <c r="V108" i="35"/>
  <c r="L108" i="35"/>
  <c r="E108" i="35"/>
  <c r="D108" i="35"/>
  <c r="V107" i="35"/>
  <c r="L107" i="35"/>
  <c r="E107" i="35"/>
  <c r="D107" i="35"/>
  <c r="V106" i="35"/>
  <c r="L106" i="35"/>
  <c r="E106" i="35"/>
  <c r="D106" i="35"/>
  <c r="V105" i="35"/>
  <c r="L105" i="35"/>
  <c r="E105" i="35"/>
  <c r="D105" i="35"/>
  <c r="V104" i="35"/>
  <c r="L104" i="35"/>
  <c r="E104" i="35"/>
  <c r="D104" i="35"/>
  <c r="V103" i="35"/>
  <c r="L103" i="35"/>
  <c r="E103" i="35"/>
  <c r="D103" i="35"/>
  <c r="AB101" i="35"/>
  <c r="AA101" i="35"/>
  <c r="AA99" i="35" s="1"/>
  <c r="Z101" i="35"/>
  <c r="Y101" i="35"/>
  <c r="Y99" i="35" s="1"/>
  <c r="X101" i="35"/>
  <c r="W101" i="35"/>
  <c r="U101" i="35"/>
  <c r="T101" i="35"/>
  <c r="S101" i="35"/>
  <c r="R101" i="35"/>
  <c r="Q101" i="35"/>
  <c r="P101" i="35"/>
  <c r="O101" i="35"/>
  <c r="N101" i="35"/>
  <c r="M101" i="35"/>
  <c r="K101" i="35"/>
  <c r="K99" i="35" s="1"/>
  <c r="J101" i="35"/>
  <c r="I101" i="35"/>
  <c r="I99" i="35" s="1"/>
  <c r="G101" i="35"/>
  <c r="G99" i="35" s="1"/>
  <c r="F101" i="35"/>
  <c r="D100" i="35"/>
  <c r="AB99" i="35"/>
  <c r="Z99" i="35"/>
  <c r="X99" i="35"/>
  <c r="U99" i="35"/>
  <c r="T99" i="35"/>
  <c r="K14" i="3" s="1"/>
  <c r="K11" i="3" s="1"/>
  <c r="S99" i="35"/>
  <c r="R99" i="35"/>
  <c r="Q99" i="35"/>
  <c r="P99" i="35"/>
  <c r="O99" i="35"/>
  <c r="N99" i="35"/>
  <c r="M99" i="35"/>
  <c r="L99" i="35"/>
  <c r="J99" i="35"/>
  <c r="F99" i="35"/>
  <c r="V97" i="35"/>
  <c r="L97" i="35"/>
  <c r="E97" i="35"/>
  <c r="D97" i="35" s="1"/>
  <c r="V95" i="35"/>
  <c r="D95" i="35" s="1"/>
  <c r="V93" i="35"/>
  <c r="L93" i="35"/>
  <c r="E93" i="35"/>
  <c r="D93" i="35" s="1"/>
  <c r="AB92" i="35"/>
  <c r="L92" i="35"/>
  <c r="E92" i="35"/>
  <c r="V91" i="35"/>
  <c r="L91" i="35"/>
  <c r="E91" i="35"/>
  <c r="D91" i="35"/>
  <c r="V90" i="35"/>
  <c r="L90" i="35"/>
  <c r="E90" i="35"/>
  <c r="D90" i="35"/>
  <c r="AA88" i="35"/>
  <c r="AA83" i="35" s="1"/>
  <c r="Z88" i="35"/>
  <c r="Y88" i="35"/>
  <c r="Y83" i="35" s="1"/>
  <c r="X88" i="35"/>
  <c r="W88" i="35"/>
  <c r="U88" i="35"/>
  <c r="U83" i="35" s="1"/>
  <c r="T88" i="35"/>
  <c r="S88" i="35"/>
  <c r="R88" i="35"/>
  <c r="Q88" i="35"/>
  <c r="P88" i="35"/>
  <c r="O88" i="35"/>
  <c r="N88" i="35"/>
  <c r="M88" i="35"/>
  <c r="L88" i="35" s="1"/>
  <c r="K88" i="35"/>
  <c r="J88" i="35"/>
  <c r="I88" i="35"/>
  <c r="H88" i="35"/>
  <c r="G88" i="35"/>
  <c r="F88" i="35"/>
  <c r="E88" i="35"/>
  <c r="V87" i="35"/>
  <c r="L87" i="35"/>
  <c r="E87" i="35"/>
  <c r="D87" i="35" s="1"/>
  <c r="AB85" i="35"/>
  <c r="AA85" i="35"/>
  <c r="Z85" i="35"/>
  <c r="Y85" i="35"/>
  <c r="X85" i="35"/>
  <c r="W85" i="35"/>
  <c r="V85" i="35"/>
  <c r="U85" i="35"/>
  <c r="S85" i="35"/>
  <c r="R85" i="35"/>
  <c r="Q85" i="35"/>
  <c r="P85" i="35"/>
  <c r="O85" i="35"/>
  <c r="N85" i="35"/>
  <c r="M85" i="35"/>
  <c r="K85" i="35"/>
  <c r="K83" i="35" s="1"/>
  <c r="K53" i="35" s="1"/>
  <c r="K150" i="35" s="1"/>
  <c r="J85" i="35"/>
  <c r="I85" i="35"/>
  <c r="I83" i="35" s="1"/>
  <c r="H85" i="35"/>
  <c r="G85" i="35"/>
  <c r="G83" i="35" s="1"/>
  <c r="F85" i="35"/>
  <c r="E85" i="35"/>
  <c r="Z83" i="35"/>
  <c r="X83" i="35"/>
  <c r="T83" i="35"/>
  <c r="R83" i="35"/>
  <c r="P83" i="35"/>
  <c r="N83" i="35"/>
  <c r="J83" i="35"/>
  <c r="H83" i="35"/>
  <c r="F83" i="35"/>
  <c r="E83" i="35" s="1"/>
  <c r="V82" i="35"/>
  <c r="L82" i="35"/>
  <c r="E82" i="35"/>
  <c r="D82" i="35"/>
  <c r="V81" i="35"/>
  <c r="L81" i="35"/>
  <c r="E81" i="35"/>
  <c r="D81" i="35"/>
  <c r="V80" i="35"/>
  <c r="L80" i="35"/>
  <c r="E80" i="35"/>
  <c r="D80" i="35"/>
  <c r="V79" i="35"/>
  <c r="L79" i="35"/>
  <c r="E79" i="35"/>
  <c r="D79" i="35"/>
  <c r="V78" i="35"/>
  <c r="L78" i="35"/>
  <c r="E78" i="35"/>
  <c r="D78" i="35"/>
  <c r="V77" i="35"/>
  <c r="L77" i="35"/>
  <c r="E77" i="35"/>
  <c r="D77" i="35"/>
  <c r="AB75" i="35"/>
  <c r="AA75" i="35"/>
  <c r="AA73" i="35" s="1"/>
  <c r="Z75" i="35"/>
  <c r="Y75" i="35"/>
  <c r="Y73" i="35" s="1"/>
  <c r="X75" i="35"/>
  <c r="W75" i="35"/>
  <c r="U75" i="35"/>
  <c r="U73" i="35" s="1"/>
  <c r="T75" i="35"/>
  <c r="S75" i="35"/>
  <c r="S73" i="35" s="1"/>
  <c r="R75" i="35"/>
  <c r="Q75" i="35"/>
  <c r="Q73" i="35" s="1"/>
  <c r="P75" i="35"/>
  <c r="O75" i="35"/>
  <c r="O73" i="35" s="1"/>
  <c r="N75" i="35"/>
  <c r="M75" i="35"/>
  <c r="K75" i="35"/>
  <c r="K73" i="35" s="1"/>
  <c r="J75" i="35"/>
  <c r="I75" i="35"/>
  <c r="I73" i="35" s="1"/>
  <c r="H75" i="35"/>
  <c r="G75" i="35"/>
  <c r="G73" i="35" s="1"/>
  <c r="F75" i="35"/>
  <c r="E75" i="35"/>
  <c r="AB73" i="35"/>
  <c r="Z73" i="35"/>
  <c r="X73" i="35"/>
  <c r="T73" i="35"/>
  <c r="R73" i="35"/>
  <c r="P73" i="35"/>
  <c r="N73" i="35"/>
  <c r="J73" i="35"/>
  <c r="H73" i="35"/>
  <c r="F73" i="35"/>
  <c r="V72" i="35"/>
  <c r="L72" i="35"/>
  <c r="E72" i="35"/>
  <c r="D72" i="35"/>
  <c r="V71" i="35"/>
  <c r="R71" i="35"/>
  <c r="L71" i="35" s="1"/>
  <c r="E71" i="35"/>
  <c r="V70" i="35"/>
  <c r="L70" i="35"/>
  <c r="E70" i="35"/>
  <c r="D70" i="35" s="1"/>
  <c r="R69" i="35"/>
  <c r="E69" i="35"/>
  <c r="V68" i="35"/>
  <c r="L68" i="35"/>
  <c r="E68" i="35"/>
  <c r="D68" i="35" s="1"/>
  <c r="L67" i="35"/>
  <c r="E67" i="35"/>
  <c r="D67" i="35"/>
  <c r="V66" i="35"/>
  <c r="L66" i="35"/>
  <c r="E66" i="35"/>
  <c r="D66" i="35"/>
  <c r="V65" i="35"/>
  <c r="L65" i="35"/>
  <c r="E65" i="35"/>
  <c r="D65" i="35"/>
  <c r="V64" i="35"/>
  <c r="L64" i="35"/>
  <c r="E64" i="35"/>
  <c r="D64" i="35"/>
  <c r="V63" i="35"/>
  <c r="L63" i="35"/>
  <c r="E63" i="35"/>
  <c r="D63" i="35"/>
  <c r="V62" i="35"/>
  <c r="L62" i="35"/>
  <c r="E62" i="35"/>
  <c r="D62" i="35"/>
  <c r="V61" i="35"/>
  <c r="L61" i="35"/>
  <c r="E61" i="35"/>
  <c r="D61" i="35"/>
  <c r="E60" i="35"/>
  <c r="D60" i="35"/>
  <c r="V59" i="35"/>
  <c r="L59" i="35"/>
  <c r="E59" i="35"/>
  <c r="D59" i="35"/>
  <c r="AB57" i="35"/>
  <c r="AA57" i="35"/>
  <c r="AA55" i="35" s="1"/>
  <c r="AA53" i="35" s="1"/>
  <c r="Z57" i="35"/>
  <c r="Y57" i="35"/>
  <c r="Y55" i="35" s="1"/>
  <c r="Y53" i="35" s="1"/>
  <c r="X57" i="35"/>
  <c r="W57" i="35"/>
  <c r="U57" i="35"/>
  <c r="U55" i="35" s="1"/>
  <c r="T57" i="35"/>
  <c r="S57" i="35"/>
  <c r="S55" i="35" s="1"/>
  <c r="Q57" i="35"/>
  <c r="Q55" i="35" s="1"/>
  <c r="P57" i="35"/>
  <c r="O57" i="35"/>
  <c r="O55" i="35" s="1"/>
  <c r="N57" i="35"/>
  <c r="M57" i="35"/>
  <c r="K57" i="35"/>
  <c r="K55" i="35" s="1"/>
  <c r="J57" i="35"/>
  <c r="I57" i="35"/>
  <c r="I55" i="35" s="1"/>
  <c r="H57" i="35"/>
  <c r="G57" i="35"/>
  <c r="G55" i="35" s="1"/>
  <c r="F57" i="35"/>
  <c r="E57" i="35"/>
  <c r="AB55" i="35"/>
  <c r="Z55" i="35"/>
  <c r="X55" i="35"/>
  <c r="X53" i="35" s="1"/>
  <c r="T55" i="35"/>
  <c r="T53" i="35" s="1"/>
  <c r="T150" i="35" s="1"/>
  <c r="P55" i="35"/>
  <c r="P53" i="35" s="1"/>
  <c r="P150" i="35" s="1"/>
  <c r="N55" i="35"/>
  <c r="J55" i="35"/>
  <c r="H55" i="35"/>
  <c r="F55" i="35"/>
  <c r="U53" i="35"/>
  <c r="I53" i="35"/>
  <c r="V51" i="35"/>
  <c r="D51" i="35"/>
  <c r="V49" i="35"/>
  <c r="D49" i="35"/>
  <c r="V48" i="35"/>
  <c r="D48" i="35"/>
  <c r="V47" i="35"/>
  <c r="D47" i="35"/>
  <c r="V46" i="35"/>
  <c r="D46" i="35"/>
  <c r="V45" i="35"/>
  <c r="D45" i="35"/>
  <c r="V43" i="35"/>
  <c r="D43" i="35"/>
  <c r="V41" i="35"/>
  <c r="D41" i="35"/>
  <c r="D40" i="35"/>
  <c r="D39" i="35"/>
  <c r="D38" i="35"/>
  <c r="V37" i="35"/>
  <c r="D37" i="35" s="1"/>
  <c r="V36" i="35"/>
  <c r="D36" i="35" s="1"/>
  <c r="AA34" i="35"/>
  <c r="L33" i="35"/>
  <c r="D33" i="35"/>
  <c r="T32" i="35"/>
  <c r="R32" i="35"/>
  <c r="R30" i="35" s="1"/>
  <c r="O32" i="35"/>
  <c r="L32" i="35"/>
  <c r="D32" i="35" s="1"/>
  <c r="T30" i="35"/>
  <c r="T10" i="35" s="1"/>
  <c r="S30" i="35"/>
  <c r="Q30" i="35"/>
  <c r="P30" i="35"/>
  <c r="P10" i="35" s="1"/>
  <c r="O30" i="35"/>
  <c r="N30" i="35"/>
  <c r="N10" i="35" s="1"/>
  <c r="M30" i="35"/>
  <c r="V28" i="35"/>
  <c r="D28" i="35" s="1"/>
  <c r="V26" i="35"/>
  <c r="D26" i="35" s="1"/>
  <c r="V24" i="35"/>
  <c r="D24" i="35" s="1"/>
  <c r="V23" i="35"/>
  <c r="D23" i="35" s="1"/>
  <c r="V22" i="35"/>
  <c r="D22" i="35" s="1"/>
  <c r="V21" i="35"/>
  <c r="D21" i="35" s="1"/>
  <c r="V20" i="35"/>
  <c r="D20" i="35" s="1"/>
  <c r="K19" i="35"/>
  <c r="H19" i="35"/>
  <c r="E19" i="35"/>
  <c r="D19" i="35" s="1"/>
  <c r="AB17" i="35"/>
  <c r="AA17" i="35"/>
  <c r="Y17" i="35"/>
  <c r="Y10" i="35" s="1"/>
  <c r="X17" i="35"/>
  <c r="W17" i="35"/>
  <c r="K17" i="35"/>
  <c r="J17" i="35"/>
  <c r="I17" i="35"/>
  <c r="H17" i="35"/>
  <c r="F17" i="35"/>
  <c r="V15" i="35"/>
  <c r="D15" i="35"/>
  <c r="V14" i="35"/>
  <c r="D14" i="35"/>
  <c r="V12" i="35"/>
  <c r="D12" i="35"/>
  <c r="AD10" i="35"/>
  <c r="AB10" i="35"/>
  <c r="Z10" i="35"/>
  <c r="X10" i="35"/>
  <c r="S10" i="35"/>
  <c r="Q10" i="35"/>
  <c r="O10" i="35"/>
  <c r="M10" i="35"/>
  <c r="K10" i="35"/>
  <c r="J10" i="35"/>
  <c r="I10" i="35"/>
  <c r="H10" i="35"/>
  <c r="G10" i="35"/>
  <c r="V151" i="12"/>
  <c r="L151" i="12"/>
  <c r="V150" i="12"/>
  <c r="L150" i="12"/>
  <c r="E150" i="12"/>
  <c r="V149" i="12"/>
  <c r="L149" i="12"/>
  <c r="E149" i="12"/>
  <c r="V146" i="12"/>
  <c r="L146" i="12"/>
  <c r="E146" i="12"/>
  <c r="V145" i="12"/>
  <c r="L145" i="12"/>
  <c r="E145" i="12"/>
  <c r="V144" i="12"/>
  <c r="L144" i="12"/>
  <c r="E144" i="12"/>
  <c r="V142" i="12"/>
  <c r="L142" i="12"/>
  <c r="E142" i="12"/>
  <c r="V140" i="12"/>
  <c r="L140" i="12"/>
  <c r="E140" i="12"/>
  <c r="V139" i="12"/>
  <c r="L139" i="12"/>
  <c r="E139" i="12"/>
  <c r="V138" i="12"/>
  <c r="L138" i="12"/>
  <c r="E138" i="12"/>
  <c r="V137" i="12"/>
  <c r="L137" i="12"/>
  <c r="E137" i="12"/>
  <c r="V136" i="12"/>
  <c r="L136" i="12"/>
  <c r="E136" i="12"/>
  <c r="V135" i="12"/>
  <c r="L135" i="12"/>
  <c r="E135" i="12"/>
  <c r="V134" i="12"/>
  <c r="L134" i="12"/>
  <c r="E134" i="12"/>
  <c r="V133" i="12"/>
  <c r="L133" i="12"/>
  <c r="E133" i="12"/>
  <c r="V132" i="12"/>
  <c r="L132" i="12"/>
  <c r="E132" i="12"/>
  <c r="V131" i="12"/>
  <c r="L131" i="12"/>
  <c r="E131" i="12"/>
  <c r="V130" i="12"/>
  <c r="L130" i="12"/>
  <c r="E130" i="12"/>
  <c r="V129" i="12"/>
  <c r="L129" i="12"/>
  <c r="E129" i="12"/>
  <c r="V128" i="12"/>
  <c r="L128" i="12"/>
  <c r="E128" i="12"/>
  <c r="V127" i="12"/>
  <c r="L127" i="12"/>
  <c r="E127" i="12"/>
  <c r="V126" i="12"/>
  <c r="L126" i="12"/>
  <c r="E126" i="12"/>
  <c r="V125" i="12"/>
  <c r="L125" i="12"/>
  <c r="E125" i="12"/>
  <c r="V124" i="12"/>
  <c r="L124" i="12"/>
  <c r="K124" i="12"/>
  <c r="H124" i="12"/>
  <c r="E124" i="12"/>
  <c r="V123" i="12"/>
  <c r="L123" i="12"/>
  <c r="E123" i="12"/>
  <c r="V122" i="12"/>
  <c r="L122" i="12"/>
  <c r="E122" i="12"/>
  <c r="V121" i="12"/>
  <c r="L121" i="12"/>
  <c r="E121" i="12"/>
  <c r="V120" i="12"/>
  <c r="L120" i="12"/>
  <c r="V119" i="12"/>
  <c r="L119" i="12"/>
  <c r="E119" i="12"/>
  <c r="V118" i="12"/>
  <c r="L118" i="12"/>
  <c r="E118" i="12"/>
  <c r="V117" i="12"/>
  <c r="L117" i="12"/>
  <c r="E117" i="12"/>
  <c r="V116" i="12"/>
  <c r="L116" i="12"/>
  <c r="E116" i="12"/>
  <c r="V115" i="12"/>
  <c r="L115" i="12"/>
  <c r="E115" i="12"/>
  <c r="V114" i="12"/>
  <c r="L114" i="12"/>
  <c r="E114" i="12"/>
  <c r="V113" i="12"/>
  <c r="L113" i="12"/>
  <c r="E113" i="12"/>
  <c r="V112" i="12"/>
  <c r="L112" i="12"/>
  <c r="E112" i="12"/>
  <c r="V111" i="12"/>
  <c r="L111" i="12"/>
  <c r="E111" i="12"/>
  <c r="V110" i="12"/>
  <c r="L110" i="12"/>
  <c r="E110" i="12"/>
  <c r="V109" i="12"/>
  <c r="L109" i="12"/>
  <c r="E109" i="12"/>
  <c r="V108" i="12"/>
  <c r="L108" i="12"/>
  <c r="E108" i="12"/>
  <c r="V107" i="12"/>
  <c r="L107" i="12"/>
  <c r="E107" i="12"/>
  <c r="V106" i="12"/>
  <c r="L106" i="12"/>
  <c r="E106" i="12"/>
  <c r="V105" i="12"/>
  <c r="L105" i="12"/>
  <c r="E105" i="12"/>
  <c r="V104" i="12"/>
  <c r="L104" i="12"/>
  <c r="E104" i="12"/>
  <c r="AB102" i="12"/>
  <c r="AB100" i="12" s="1"/>
  <c r="AA102" i="12"/>
  <c r="AA100" i="12" s="1"/>
  <c r="Z102" i="12"/>
  <c r="Y102" i="12"/>
  <c r="Y100" i="12" s="1"/>
  <c r="X102" i="12"/>
  <c r="X100" i="12" s="1"/>
  <c r="W102" i="12"/>
  <c r="W100" i="12" s="1"/>
  <c r="U102" i="12"/>
  <c r="U100" i="12" s="1"/>
  <c r="T102" i="12"/>
  <c r="T100" i="12" s="1"/>
  <c r="S102" i="12"/>
  <c r="S100" i="12" s="1"/>
  <c r="R102" i="12"/>
  <c r="R100" i="12" s="1"/>
  <c r="Q102" i="12"/>
  <c r="Q100" i="12" s="1"/>
  <c r="P102" i="12"/>
  <c r="P100" i="12" s="1"/>
  <c r="O102" i="12"/>
  <c r="O100" i="12" s="1"/>
  <c r="N102" i="12"/>
  <c r="N100" i="12" s="1"/>
  <c r="M102" i="12"/>
  <c r="M100" i="12" s="1"/>
  <c r="K102" i="12"/>
  <c r="K100" i="12" s="1"/>
  <c r="J102" i="12"/>
  <c r="J100" i="12" s="1"/>
  <c r="I102" i="12"/>
  <c r="I100" i="12" s="1"/>
  <c r="G102" i="12"/>
  <c r="G100" i="12" s="1"/>
  <c r="F100" i="12"/>
  <c r="D101" i="12"/>
  <c r="Z100" i="12"/>
  <c r="V98" i="12"/>
  <c r="L98" i="12"/>
  <c r="E98" i="12"/>
  <c r="V96" i="12"/>
  <c r="D96" i="12" s="1"/>
  <c r="V94" i="12"/>
  <c r="L94" i="12"/>
  <c r="E94" i="12"/>
  <c r="AB93" i="12"/>
  <c r="L93" i="12"/>
  <c r="E93" i="12"/>
  <c r="V92" i="12"/>
  <c r="L92" i="12"/>
  <c r="E92" i="12"/>
  <c r="V91" i="12"/>
  <c r="L91" i="12"/>
  <c r="E91" i="12"/>
  <c r="AA89" i="12"/>
  <c r="Z89" i="12"/>
  <c r="Y89" i="12"/>
  <c r="X89" i="12"/>
  <c r="W89" i="12"/>
  <c r="U89" i="12"/>
  <c r="T89" i="12"/>
  <c r="T84" i="12" s="1"/>
  <c r="S89" i="12"/>
  <c r="R89" i="12"/>
  <c r="Q89" i="12"/>
  <c r="P89" i="12"/>
  <c r="O89" i="12"/>
  <c r="N89" i="12"/>
  <c r="M89" i="12"/>
  <c r="K89" i="12"/>
  <c r="J89" i="12"/>
  <c r="I89" i="12"/>
  <c r="I84" i="12" s="1"/>
  <c r="H89" i="12"/>
  <c r="G89" i="12"/>
  <c r="F89" i="12"/>
  <c r="V88" i="12"/>
  <c r="L88" i="12"/>
  <c r="E88" i="12"/>
  <c r="AB86" i="12"/>
  <c r="AA86" i="12"/>
  <c r="AA84" i="12" s="1"/>
  <c r="Z86" i="12"/>
  <c r="Y86" i="12"/>
  <c r="Y84" i="12" s="1"/>
  <c r="X86" i="12"/>
  <c r="W86" i="12"/>
  <c r="U86" i="12"/>
  <c r="U84" i="12" s="1"/>
  <c r="S86" i="12"/>
  <c r="R86" i="12"/>
  <c r="Q86" i="12"/>
  <c r="P86" i="12"/>
  <c r="O86" i="12"/>
  <c r="N86" i="12"/>
  <c r="M86" i="12"/>
  <c r="K86" i="12"/>
  <c r="J86" i="12"/>
  <c r="I86" i="12"/>
  <c r="H86" i="12"/>
  <c r="G86" i="12"/>
  <c r="F86" i="12"/>
  <c r="V83" i="12"/>
  <c r="L83" i="12"/>
  <c r="E83" i="12"/>
  <c r="V82" i="12"/>
  <c r="L82" i="12"/>
  <c r="E82" i="12"/>
  <c r="V81" i="12"/>
  <c r="L81" i="12"/>
  <c r="E81" i="12"/>
  <c r="V80" i="12"/>
  <c r="L80" i="12"/>
  <c r="E80" i="12"/>
  <c r="V79" i="12"/>
  <c r="L79" i="12"/>
  <c r="E79" i="12"/>
  <c r="V78" i="12"/>
  <c r="L78" i="12"/>
  <c r="E78" i="12"/>
  <c r="AB76" i="12"/>
  <c r="AB74" i="12" s="1"/>
  <c r="AA76" i="12"/>
  <c r="AA74" i="12" s="1"/>
  <c r="Z76" i="12"/>
  <c r="Z74" i="12" s="1"/>
  <c r="Y76" i="12"/>
  <c r="Y74" i="12" s="1"/>
  <c r="X76" i="12"/>
  <c r="X74" i="12" s="1"/>
  <c r="W76" i="12"/>
  <c r="U76" i="12"/>
  <c r="U74" i="12" s="1"/>
  <c r="T76" i="12"/>
  <c r="T74" i="12" s="1"/>
  <c r="S76" i="12"/>
  <c r="S74" i="12" s="1"/>
  <c r="R76" i="12"/>
  <c r="R74" i="12" s="1"/>
  <c r="Q76" i="12"/>
  <c r="Q74" i="12" s="1"/>
  <c r="P76" i="12"/>
  <c r="O76" i="12"/>
  <c r="O74" i="12" s="1"/>
  <c r="N76" i="12"/>
  <c r="N74" i="12" s="1"/>
  <c r="M76" i="12"/>
  <c r="K76" i="12"/>
  <c r="K74" i="12" s="1"/>
  <c r="J76" i="12"/>
  <c r="J74" i="12" s="1"/>
  <c r="I76" i="12"/>
  <c r="I74" i="12" s="1"/>
  <c r="H76" i="12"/>
  <c r="H74" i="12" s="1"/>
  <c r="G76" i="12"/>
  <c r="G74" i="12" s="1"/>
  <c r="F76" i="12"/>
  <c r="F74" i="12" s="1"/>
  <c r="P74" i="12"/>
  <c r="V73" i="12"/>
  <c r="L73" i="12"/>
  <c r="E73" i="12"/>
  <c r="V72" i="12"/>
  <c r="L72" i="12"/>
  <c r="E72" i="12"/>
  <c r="V71" i="12"/>
  <c r="L71" i="12"/>
  <c r="E71" i="12"/>
  <c r="L69" i="12"/>
  <c r="E69" i="12"/>
  <c r="V68" i="12"/>
  <c r="L68" i="12"/>
  <c r="E68" i="12"/>
  <c r="L67" i="12"/>
  <c r="E67" i="12"/>
  <c r="V66" i="12"/>
  <c r="L66" i="12"/>
  <c r="E66" i="12"/>
  <c r="V65" i="12"/>
  <c r="L65" i="12"/>
  <c r="E65" i="12"/>
  <c r="V64" i="12"/>
  <c r="L64" i="12"/>
  <c r="E64" i="12"/>
  <c r="V63" i="12"/>
  <c r="L63" i="12"/>
  <c r="E63" i="12"/>
  <c r="V62" i="12"/>
  <c r="L62" i="12"/>
  <c r="E62" i="12"/>
  <c r="V61" i="12"/>
  <c r="L61" i="12"/>
  <c r="E61" i="12"/>
  <c r="E60" i="12"/>
  <c r="D60" i="12" s="1"/>
  <c r="V59" i="12"/>
  <c r="L59" i="12"/>
  <c r="E59" i="12"/>
  <c r="AB57" i="12"/>
  <c r="AB55" i="12" s="1"/>
  <c r="AA57" i="12"/>
  <c r="Z57" i="12"/>
  <c r="Z55" i="12" s="1"/>
  <c r="Y57" i="12"/>
  <c r="Y55" i="12" s="1"/>
  <c r="X57" i="12"/>
  <c r="X55" i="12" s="1"/>
  <c r="W57" i="12"/>
  <c r="W55" i="12" s="1"/>
  <c r="U57" i="12"/>
  <c r="U55" i="12" s="1"/>
  <c r="T57" i="12"/>
  <c r="S57" i="12"/>
  <c r="S55" i="12" s="1"/>
  <c r="Q57" i="12"/>
  <c r="Q55" i="12" s="1"/>
  <c r="P57" i="12"/>
  <c r="P55" i="12" s="1"/>
  <c r="O57" i="12"/>
  <c r="O55" i="12" s="1"/>
  <c r="N57" i="12"/>
  <c r="N55" i="12" s="1"/>
  <c r="M57" i="12"/>
  <c r="K57" i="12"/>
  <c r="K55" i="12" s="1"/>
  <c r="J57" i="12"/>
  <c r="J55" i="12" s="1"/>
  <c r="I57" i="12"/>
  <c r="I55" i="12" s="1"/>
  <c r="H55" i="12"/>
  <c r="G57" i="12"/>
  <c r="G55" i="12" s="1"/>
  <c r="T55" i="12"/>
  <c r="V51" i="12"/>
  <c r="D51" i="12" s="1"/>
  <c r="V49" i="12"/>
  <c r="D49" i="12" s="1"/>
  <c r="V48" i="12"/>
  <c r="D48" i="12" s="1"/>
  <c r="V47" i="12"/>
  <c r="D47" i="12" s="1"/>
  <c r="V46" i="12"/>
  <c r="D46" i="12" s="1"/>
  <c r="V45" i="12"/>
  <c r="D45" i="12" s="1"/>
  <c r="V43" i="12"/>
  <c r="D43" i="12" s="1"/>
  <c r="V41" i="12"/>
  <c r="D41" i="12" s="1"/>
  <c r="D40" i="12"/>
  <c r="D39" i="12"/>
  <c r="D38" i="12"/>
  <c r="V37" i="12"/>
  <c r="D37" i="12" s="1"/>
  <c r="V36" i="12"/>
  <c r="D36" i="12" s="1"/>
  <c r="AA34" i="12"/>
  <c r="V34" i="12" s="1"/>
  <c r="D34" i="12" s="1"/>
  <c r="L33" i="12"/>
  <c r="D33" i="12" s="1"/>
  <c r="T32" i="12"/>
  <c r="L32" i="12"/>
  <c r="D32" i="12" s="1"/>
  <c r="T30" i="12"/>
  <c r="T10" i="12" s="1"/>
  <c r="S30" i="12"/>
  <c r="R30" i="12"/>
  <c r="R10" i="12" s="1"/>
  <c r="Q30" i="12"/>
  <c r="Q10" i="12" s="1"/>
  <c r="P30" i="12"/>
  <c r="P10" i="12" s="1"/>
  <c r="O30" i="12"/>
  <c r="O10" i="12" s="1"/>
  <c r="N30" i="12"/>
  <c r="N10" i="12" s="1"/>
  <c r="V28" i="12"/>
  <c r="D28" i="12" s="1"/>
  <c r="V26" i="12"/>
  <c r="D26" i="12" s="1"/>
  <c r="V24" i="12"/>
  <c r="D24" i="12" s="1"/>
  <c r="V23" i="12"/>
  <c r="D23" i="12" s="1"/>
  <c r="V22" i="12"/>
  <c r="D22" i="12" s="1"/>
  <c r="V21" i="12"/>
  <c r="D21" i="12" s="1"/>
  <c r="V20" i="12"/>
  <c r="D20" i="12" s="1"/>
  <c r="E19" i="12"/>
  <c r="D19" i="12" s="1"/>
  <c r="AB17" i="12"/>
  <c r="AB10" i="12" s="1"/>
  <c r="AA17" i="12"/>
  <c r="Y17" i="12"/>
  <c r="X17" i="12"/>
  <c r="W17" i="12"/>
  <c r="K17" i="12"/>
  <c r="K10" i="12" s="1"/>
  <c r="J17" i="12"/>
  <c r="J10" i="12" s="1"/>
  <c r="I17" i="12"/>
  <c r="I10" i="12" s="1"/>
  <c r="H17" i="12"/>
  <c r="F17" i="12"/>
  <c r="F10" i="12" s="1"/>
  <c r="V15" i="12"/>
  <c r="D15" i="12" s="1"/>
  <c r="V14" i="12"/>
  <c r="D14" i="12" s="1"/>
  <c r="V12" i="12"/>
  <c r="D12" i="12" s="1"/>
  <c r="Z10" i="12"/>
  <c r="Y10" i="12"/>
  <c r="X10" i="12"/>
  <c r="S10" i="12"/>
  <c r="G10" i="12"/>
  <c r="A3" i="12"/>
  <c r="A4" i="3" s="1"/>
  <c r="R10" i="35" l="1"/>
  <c r="L30" i="35"/>
  <c r="D30" i="35" s="1"/>
  <c r="AB89" i="12"/>
  <c r="V93" i="12"/>
  <c r="V17" i="35"/>
  <c r="W10" i="35"/>
  <c r="I150" i="35"/>
  <c r="M55" i="35"/>
  <c r="V57" i="35"/>
  <c r="W55" i="35"/>
  <c r="L75" i="35"/>
  <c r="M73" i="35"/>
  <c r="L73" i="35" s="1"/>
  <c r="V101" i="35"/>
  <c r="W99" i="35"/>
  <c r="V99" i="35" s="1"/>
  <c r="M55" i="36"/>
  <c r="V57" i="36"/>
  <c r="W55" i="36"/>
  <c r="L59" i="36"/>
  <c r="T57" i="36"/>
  <c r="T55" i="36" s="1"/>
  <c r="T53" i="36" s="1"/>
  <c r="AD59" i="36"/>
  <c r="E75" i="36"/>
  <c r="D75" i="36" s="1"/>
  <c r="F73" i="36"/>
  <c r="E73" i="36" s="1"/>
  <c r="L10" i="35"/>
  <c r="E17" i="35"/>
  <c r="D17" i="35" s="1"/>
  <c r="F10" i="35"/>
  <c r="E10" i="35" s="1"/>
  <c r="V34" i="35"/>
  <c r="D34" i="35" s="1"/>
  <c r="AA10" i="35"/>
  <c r="AA150" i="35" s="1"/>
  <c r="F53" i="35"/>
  <c r="F150" i="35" s="1"/>
  <c r="E55" i="35"/>
  <c r="J53" i="35"/>
  <c r="J150" i="35" s="1"/>
  <c r="N53" i="35"/>
  <c r="N150" i="35" s="1"/>
  <c r="Z53" i="35"/>
  <c r="L69" i="35"/>
  <c r="D69" i="35" s="1"/>
  <c r="R57" i="35"/>
  <c r="R55" i="35" s="1"/>
  <c r="R53" i="35" s="1"/>
  <c r="R150" i="35" s="1"/>
  <c r="D71" i="35"/>
  <c r="E73" i="35"/>
  <c r="V75" i="35"/>
  <c r="D75" i="35" s="1"/>
  <c r="W73" i="35"/>
  <c r="V73" i="35" s="1"/>
  <c r="L85" i="35"/>
  <c r="D85" i="35" s="1"/>
  <c r="M83" i="35"/>
  <c r="O83" i="35"/>
  <c r="O53" i="35" s="1"/>
  <c r="O150" i="35" s="1"/>
  <c r="Q83" i="35"/>
  <c r="Q53" i="35" s="1"/>
  <c r="Q150" i="35" s="1"/>
  <c r="S83" i="35"/>
  <c r="S53" i="35" s="1"/>
  <c r="S150" i="35" s="1"/>
  <c r="W83" i="35"/>
  <c r="V92" i="35"/>
  <c r="D92" i="35" s="1"/>
  <c r="AB88" i="35"/>
  <c r="AB83" i="35" s="1"/>
  <c r="AB53" i="35" s="1"/>
  <c r="AB150" i="35" s="1"/>
  <c r="AB52" i="35" s="1"/>
  <c r="G53" i="35"/>
  <c r="G150" i="35" s="1"/>
  <c r="E123" i="35"/>
  <c r="H101" i="35"/>
  <c r="E10" i="36"/>
  <c r="G150" i="36"/>
  <c r="K150" i="36"/>
  <c r="L30" i="36"/>
  <c r="D30" i="36" s="1"/>
  <c r="M10" i="36"/>
  <c r="O150" i="36"/>
  <c r="Q150" i="36"/>
  <c r="S150" i="36"/>
  <c r="V73" i="36"/>
  <c r="E85" i="36"/>
  <c r="D85" i="36" s="1"/>
  <c r="F83" i="36"/>
  <c r="H83" i="36"/>
  <c r="J83" i="36"/>
  <c r="N83" i="36"/>
  <c r="N53" i="36" s="1"/>
  <c r="N150" i="36" s="1"/>
  <c r="P83" i="36"/>
  <c r="R83" i="36"/>
  <c r="R53" i="36" s="1"/>
  <c r="R150" i="36" s="1"/>
  <c r="L101" i="36"/>
  <c r="M99" i="36"/>
  <c r="L99" i="36" s="1"/>
  <c r="E119" i="36"/>
  <c r="D119" i="36" s="1"/>
  <c r="J101" i="36"/>
  <c r="H102" i="12"/>
  <c r="H100" i="12" s="1"/>
  <c r="L101" i="35"/>
  <c r="I150" i="36"/>
  <c r="P53" i="36"/>
  <c r="X53" i="36"/>
  <c r="AB53" i="36"/>
  <c r="AB150" i="36" s="1"/>
  <c r="E59" i="36"/>
  <c r="D59" i="36" s="1"/>
  <c r="H57" i="36"/>
  <c r="T153" i="36"/>
  <c r="L73" i="36"/>
  <c r="L83" i="36"/>
  <c r="V101" i="36"/>
  <c r="W99" i="36"/>
  <c r="V99" i="36" s="1"/>
  <c r="L14" i="3" s="1"/>
  <c r="L11" i="3" s="1"/>
  <c r="D29" i="10"/>
  <c r="E27" i="10"/>
  <c r="D27" i="10" s="1"/>
  <c r="D39" i="10"/>
  <c r="E37" i="10"/>
  <c r="D37" i="10" s="1"/>
  <c r="P150" i="36"/>
  <c r="T150" i="36"/>
  <c r="H153" i="36"/>
  <c r="D12" i="10"/>
  <c r="I10" i="10"/>
  <c r="I9" i="10" s="1"/>
  <c r="D55" i="10"/>
  <c r="E53" i="10"/>
  <c r="D53" i="10" s="1"/>
  <c r="G84" i="12"/>
  <c r="G53" i="12" s="1"/>
  <c r="G152" i="12" s="1"/>
  <c r="K84" i="12"/>
  <c r="Q84" i="12"/>
  <c r="D98" i="12"/>
  <c r="D104" i="12"/>
  <c r="D108" i="12"/>
  <c r="D112" i="12"/>
  <c r="E86" i="12"/>
  <c r="S84" i="12"/>
  <c r="L86" i="12"/>
  <c r="D107" i="12"/>
  <c r="D111" i="12"/>
  <c r="D151" i="12"/>
  <c r="D79" i="12"/>
  <c r="D83" i="12"/>
  <c r="D91" i="12"/>
  <c r="D105" i="12"/>
  <c r="D113" i="12"/>
  <c r="D117" i="12"/>
  <c r="D127" i="12"/>
  <c r="D126" i="12"/>
  <c r="D119" i="12"/>
  <c r="E76" i="12"/>
  <c r="V76" i="12"/>
  <c r="D80" i="12"/>
  <c r="D106" i="12"/>
  <c r="D110" i="12"/>
  <c r="D118" i="12"/>
  <c r="V17" i="12"/>
  <c r="R57" i="12"/>
  <c r="R55" i="12" s="1"/>
  <c r="D64" i="12"/>
  <c r="D73" i="12"/>
  <c r="D81" i="12"/>
  <c r="D109" i="12"/>
  <c r="D114" i="12"/>
  <c r="E120" i="12"/>
  <c r="D120" i="12" s="1"/>
  <c r="V89" i="12"/>
  <c r="L89" i="12"/>
  <c r="Z84" i="12"/>
  <c r="D129" i="12"/>
  <c r="D142" i="12"/>
  <c r="L30" i="12"/>
  <c r="D30" i="12" s="1"/>
  <c r="W10" i="12"/>
  <c r="D61" i="12"/>
  <c r="D65" i="12"/>
  <c r="D68" i="12"/>
  <c r="D78" i="12"/>
  <c r="D82" i="12"/>
  <c r="M84" i="12"/>
  <c r="V86" i="12"/>
  <c r="D88" i="12"/>
  <c r="D94" i="12"/>
  <c r="D128" i="12"/>
  <c r="D63" i="12"/>
  <c r="D62" i="12"/>
  <c r="D86" i="12"/>
  <c r="D59" i="12"/>
  <c r="D67" i="12"/>
  <c r="D71" i="12"/>
  <c r="O84" i="12"/>
  <c r="O53" i="12" s="1"/>
  <c r="O152" i="12" s="1"/>
  <c r="W84" i="12"/>
  <c r="D93" i="12"/>
  <c r="D125" i="12"/>
  <c r="E17" i="12"/>
  <c r="D17" i="12" s="1"/>
  <c r="H84" i="12"/>
  <c r="P84" i="12"/>
  <c r="P53" i="12" s="1"/>
  <c r="P152" i="12" s="1"/>
  <c r="X84" i="12"/>
  <c r="AB84" i="12"/>
  <c r="AB53" i="12" s="1"/>
  <c r="AB152" i="12" s="1"/>
  <c r="AB52" i="12" s="1"/>
  <c r="D92" i="12"/>
  <c r="D122" i="12"/>
  <c r="D144" i="12"/>
  <c r="D150" i="12"/>
  <c r="E74" i="12"/>
  <c r="E89" i="12"/>
  <c r="D89" i="12" s="1"/>
  <c r="J84" i="12"/>
  <c r="N84" i="12"/>
  <c r="N53" i="12" s="1"/>
  <c r="N152" i="12" s="1"/>
  <c r="R84" i="12"/>
  <c r="D146" i="12"/>
  <c r="D149" i="12"/>
  <c r="D145" i="12"/>
  <c r="D138" i="12"/>
  <c r="D133" i="12"/>
  <c r="D137" i="12"/>
  <c r="D132" i="12"/>
  <c r="D136" i="12"/>
  <c r="D140" i="12"/>
  <c r="M10" i="12"/>
  <c r="D131" i="12"/>
  <c r="D135" i="12"/>
  <c r="D139" i="12"/>
  <c r="D130" i="12"/>
  <c r="D134" i="12"/>
  <c r="H10" i="12"/>
  <c r="E10" i="12" s="1"/>
  <c r="L100" i="12"/>
  <c r="L102" i="12"/>
  <c r="D115" i="12"/>
  <c r="D66" i="12"/>
  <c r="D69" i="12"/>
  <c r="D121" i="12"/>
  <c r="V100" i="12"/>
  <c r="J14" i="3" s="1"/>
  <c r="J11" i="3" s="1"/>
  <c r="V102" i="12"/>
  <c r="D123" i="12"/>
  <c r="D72" i="12"/>
  <c r="E55" i="12"/>
  <c r="M55" i="12"/>
  <c r="L55" i="12" s="1"/>
  <c r="E57" i="12"/>
  <c r="V57" i="12"/>
  <c r="E100" i="12"/>
  <c r="E102" i="12"/>
  <c r="D124" i="12"/>
  <c r="L76" i="12"/>
  <c r="K53" i="12"/>
  <c r="K152" i="12" s="1"/>
  <c r="S53" i="12"/>
  <c r="S152" i="12" s="1"/>
  <c r="M74" i="12"/>
  <c r="L74" i="12" s="1"/>
  <c r="W74" i="12"/>
  <c r="V74" i="12" s="1"/>
  <c r="I53" i="12"/>
  <c r="I152" i="12" s="1"/>
  <c r="Q53" i="12"/>
  <c r="Q152" i="12" s="1"/>
  <c r="U53" i="12"/>
  <c r="Y53" i="12"/>
  <c r="H53" i="12"/>
  <c r="J53" i="12"/>
  <c r="J152" i="12" s="1"/>
  <c r="T53" i="12"/>
  <c r="T152" i="12" s="1"/>
  <c r="X53" i="12"/>
  <c r="Z53" i="12"/>
  <c r="D116" i="12"/>
  <c r="AA55" i="12"/>
  <c r="V55" i="12" s="1"/>
  <c r="AA10" i="12"/>
  <c r="F84" i="12"/>
  <c r="F53" i="12" s="1"/>
  <c r="AB52" i="36" l="1"/>
  <c r="V150" i="36"/>
  <c r="V150" i="35"/>
  <c r="H55" i="36"/>
  <c r="E57" i="36"/>
  <c r="W53" i="12"/>
  <c r="V84" i="12"/>
  <c r="H152" i="12"/>
  <c r="E10" i="10"/>
  <c r="E83" i="36"/>
  <c r="D83" i="36" s="1"/>
  <c r="L10" i="36"/>
  <c r="E101" i="35"/>
  <c r="D101" i="35" s="1"/>
  <c r="H99" i="35"/>
  <c r="V88" i="35"/>
  <c r="D88" i="35" s="1"/>
  <c r="D73" i="35"/>
  <c r="W53" i="36"/>
  <c r="V53" i="36" s="1"/>
  <c r="V55" i="36"/>
  <c r="L55" i="36"/>
  <c r="M53" i="36"/>
  <c r="L53" i="36" s="1"/>
  <c r="V55" i="35"/>
  <c r="W53" i="35"/>
  <c r="V53" i="35" s="1"/>
  <c r="L55" i="35"/>
  <c r="D55" i="35" s="1"/>
  <c r="M53" i="35"/>
  <c r="E101" i="36"/>
  <c r="D101" i="36" s="1"/>
  <c r="J99" i="36"/>
  <c r="E99" i="36" s="1"/>
  <c r="F53" i="36"/>
  <c r="D10" i="36"/>
  <c r="D123" i="35"/>
  <c r="V83" i="35"/>
  <c r="L83" i="35"/>
  <c r="D83" i="35" s="1"/>
  <c r="D73" i="36"/>
  <c r="L57" i="36"/>
  <c r="L57" i="35"/>
  <c r="D57" i="35" s="1"/>
  <c r="V10" i="35"/>
  <c r="D10" i="35" s="1"/>
  <c r="R53" i="12"/>
  <c r="R152" i="12" s="1"/>
  <c r="V10" i="12"/>
  <c r="D76" i="12"/>
  <c r="M53" i="12"/>
  <c r="M152" i="12" s="1"/>
  <c r="L10" i="12"/>
  <c r="L57" i="12"/>
  <c r="D57" i="12" s="1"/>
  <c r="G14" i="3"/>
  <c r="G11" i="3" s="1"/>
  <c r="D100" i="12"/>
  <c r="L84" i="12"/>
  <c r="D102" i="12"/>
  <c r="D55" i="12"/>
  <c r="AA53" i="12"/>
  <c r="AA152" i="12" s="1"/>
  <c r="V152" i="12" s="1"/>
  <c r="D74" i="12"/>
  <c r="E84" i="12"/>
  <c r="D84" i="12" s="1"/>
  <c r="E53" i="36" l="1"/>
  <c r="D53" i="36" s="1"/>
  <c r="AD11" i="36" s="1"/>
  <c r="AD12" i="36" s="1"/>
  <c r="AD60" i="36" s="1"/>
  <c r="AE60" i="36" s="1"/>
  <c r="F150" i="36"/>
  <c r="M150" i="36"/>
  <c r="L150" i="36" s="1"/>
  <c r="D10" i="10"/>
  <c r="D9" i="10" s="1"/>
  <c r="E9" i="10"/>
  <c r="D57" i="36"/>
  <c r="I14" i="3"/>
  <c r="D99" i="36"/>
  <c r="AD101" i="36" s="1"/>
  <c r="M150" i="35"/>
  <c r="L150" i="35" s="1"/>
  <c r="L53" i="35"/>
  <c r="H53" i="35"/>
  <c r="E99" i="35"/>
  <c r="H53" i="36"/>
  <c r="H150" i="36" s="1"/>
  <c r="E55" i="36"/>
  <c r="D55" i="36" s="1"/>
  <c r="J53" i="36"/>
  <c r="J150" i="36" s="1"/>
  <c r="D10" i="12"/>
  <c r="L152" i="12"/>
  <c r="L53" i="12"/>
  <c r="D14" i="3"/>
  <c r="D11" i="3" s="1"/>
  <c r="V53" i="12"/>
  <c r="E53" i="12"/>
  <c r="F152" i="12"/>
  <c r="E152" i="12" s="1"/>
  <c r="D152" i="12" s="1"/>
  <c r="D99" i="35" l="1"/>
  <c r="AD99" i="35" s="1"/>
  <c r="H14" i="3"/>
  <c r="H150" i="35"/>
  <c r="E150" i="35" s="1"/>
  <c r="D150" i="35" s="1"/>
  <c r="E53" i="35"/>
  <c r="D53" i="35" s="1"/>
  <c r="AD11" i="35" s="1"/>
  <c r="AD12" i="35" s="1"/>
  <c r="F14" i="3"/>
  <c r="F11" i="3" s="1"/>
  <c r="I11" i="3"/>
  <c r="E150" i="36"/>
  <c r="D150" i="36" s="1"/>
  <c r="D53" i="12"/>
  <c r="E14" i="3" l="1"/>
  <c r="E11" i="3" s="1"/>
  <c r="H11" i="3"/>
</calcChain>
</file>

<file path=xl/sharedStrings.xml><?xml version="1.0" encoding="utf-8"?>
<sst xmlns="http://schemas.openxmlformats.org/spreadsheetml/2006/main" count="1725" uniqueCount="439">
  <si>
    <t>Исполнитель эконмист  _______________Панаева И.А.</t>
  </si>
  <si>
    <t>Доходы за нарушение условий договоров (ФЗ - 44,223) (Доп КР 0716)</t>
  </si>
  <si>
    <t xml:space="preserve">                     на плановый период 2020 год.</t>
  </si>
  <si>
    <t>на 2018 г.</t>
  </si>
  <si>
    <t>2.3.2.1. по оплате труда (211)</t>
  </si>
  <si>
    <t>2.3.2.3.  по начислениям на оплату труда (213)</t>
  </si>
  <si>
    <t>Наименование показателя</t>
  </si>
  <si>
    <t>I. Нефинансовые активы, всего:</t>
  </si>
  <si>
    <t>из них:</t>
  </si>
  <si>
    <t>1.1. общая балансовая стоимость недвижимого имущества учреждения (подразделения), всего:</t>
  </si>
  <si>
    <t>в том числе:</t>
  </si>
  <si>
    <t>1.1.1. стоимость имущества, закрепленного собственником имущества за учреждением на праве оперативного управления</t>
  </si>
  <si>
    <t>1.1.2. стоимость имущества, приобретенного учреждением (подразделением) за счет выделенных собственником имущества учреждения средств</t>
  </si>
  <si>
    <t>1.1.3. стоимость имущества, приобретенного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</si>
  <si>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 учреждения</t>
  </si>
  <si>
    <t>1.2. общая балансовая стоимость движимого муниципального имущества учреждения, всего:</t>
  </si>
  <si>
    <t>1.2.1. общая балансовая стоимость особо ценного движимого имущества учреждения</t>
  </si>
  <si>
    <t>1.2.2. остаточная стоимость особо ценного движимого муниципального имущества учреждения</t>
  </si>
  <si>
    <t>II. Финансовые активы, всего</t>
  </si>
  <si>
    <t>2.1. денежные средства учреждения, всего</t>
  </si>
  <si>
    <t>2.1.1. денежные средства учреждения на лицевых счетах по учету собственных доходов учреждения</t>
  </si>
  <si>
    <t xml:space="preserve">2.1.2.  денежные средства учреждения на лицевых счетах по учету субсидий на выполнение муниципального задания </t>
  </si>
  <si>
    <t xml:space="preserve">2.1.3.  денежные средства учреждения на лицевых счетах по учету субсидий на иные цели </t>
  </si>
  <si>
    <t xml:space="preserve">2.2. дебиторская задолженность по доходам, всего </t>
  </si>
  <si>
    <t>2.2.1.  дебиторская задолженность по доходам от оказания платных услуг и иной приносящей доход деятельности</t>
  </si>
  <si>
    <t>2.3. дебиторская задолженности по расходам, всего</t>
  </si>
  <si>
    <t>2.3.1. дебиторская задолженность по выданным авансам за счет доходов, полученных от оказания платных услуг и иной приносящей доход деятельности, всего</t>
  </si>
  <si>
    <t>2.3.1.1. по выданным авансам на услуги по содержанию имущества (капитальный ремонт зданий и помещений) (225)</t>
  </si>
  <si>
    <t>2.3.1.2. по выданным авансам на услуги по содержанию имущества (текущий ремонт зданий и помещений) (225)</t>
  </si>
  <si>
    <t>2.3.1.3. по выданным авансам на приобретение основных средств (310)</t>
  </si>
  <si>
    <t>2.3.1.4. по выданным авансам на приобретение материальных запасов (340)</t>
  </si>
  <si>
    <t>2.3.2. дебиторская задолженность по выданным авансам за счет субсидий на выполнение муниципального задания, всего</t>
  </si>
  <si>
    <t>2.3.2.2. по выданным авансам по оплате коммунальных услуг (223)</t>
  </si>
  <si>
    <t>2.3.2.4. по выданным авансам на услуги по содержанию имущества (текущий ремонт зданий и помещений) (225)</t>
  </si>
  <si>
    <t>2.3.2.5. по выданным авансам на приобретение основных средств (310)</t>
  </si>
  <si>
    <t>2.3.2.6. по выданным авансам на приобретение материальных запасов (340)</t>
  </si>
  <si>
    <t>2.3.3. дебиторская задолженность по выданным авансам за счет субсидий  на иные цели - всего</t>
  </si>
  <si>
    <t>2.3.3.1.  по выданным авансам на прочие выплаты персоналу (212)</t>
  </si>
  <si>
    <t>2.3.3.2. по выданным авансам на услуги по содержанию имущества (капитальный ремонт зданий и помещений) (225)</t>
  </si>
  <si>
    <t>2.3.3.3. по выданным авансам на услуги по содержанию имущества (текущий ремонт зданий и помещений) (225)</t>
  </si>
  <si>
    <t>2.3.3.4. по выданным авансам на приобретение основных средств (310)</t>
  </si>
  <si>
    <t>2.3.3.5. по выданным авансам на прочие расходы (уплата налогов и сборов) (290)</t>
  </si>
  <si>
    <t>III. Обязательства, всего</t>
  </si>
  <si>
    <t>3.1. просроченная кредиторская задолженность, всего</t>
  </si>
  <si>
    <t>3.1.1. за счет доходов, полученных от оказания платных услуг и иной приносящей доход деятельности, всего</t>
  </si>
  <si>
    <t>3.1.1.1. по оплате труда (211)</t>
  </si>
  <si>
    <t>3.1.1.2. по начислениям на оплату труда (213)</t>
  </si>
  <si>
    <t>3.1.1.3. по прочим выплатам персоналу (212)</t>
  </si>
  <si>
    <t>3.1.1.4.  по оплате коммунальных услуг (223)</t>
  </si>
  <si>
    <t>3.1.1.5.  по оплате услуг по содержанию имущества (225)</t>
  </si>
  <si>
    <t>3.1.1.6. по оплате прочих услуг (226)</t>
  </si>
  <si>
    <t>3.1.1.7. по приобретению основных средств (310)</t>
  </si>
  <si>
    <t>3.1.1.8.  по приобретению материальных запасов (340)</t>
  </si>
  <si>
    <t>3.1.2.  за счет субсидий на выполнение муниципального задания, всего</t>
  </si>
  <si>
    <t>3.1.2.1. по оплате труда (211)</t>
  </si>
  <si>
    <t>3.1.2.2. по начислениям на оплату труда (213)</t>
  </si>
  <si>
    <t>3.1.2.3. по прочим выплатам персоналу (212)</t>
  </si>
  <si>
    <t>3.1.2.4.  по оплате коммунальных услуг (223)</t>
  </si>
  <si>
    <t>3.1.2.5.  по оплате услуг по содержанию имущества (225)</t>
  </si>
  <si>
    <t>3.1.2.6. по оплате прочих услуг (226)</t>
  </si>
  <si>
    <t>3.1.2.7. по приобретению основных средств (310)</t>
  </si>
  <si>
    <t>3.1.2.8.  по приобретению материальных запасов (340)</t>
  </si>
  <si>
    <t>3.1.3. за счет средств субсидии на иные цели, всего</t>
  </si>
  <si>
    <t>3.1.3.1. по оплате труда (211)</t>
  </si>
  <si>
    <t>3.1.3.2. по начислениям на оплату труда (213)</t>
  </si>
  <si>
    <t>3.1.3.3. по прочим выплатам персоналу (212)</t>
  </si>
  <si>
    <t>3.1.3.4.  по оплате коммунальных услуг (223)</t>
  </si>
  <si>
    <t>3.1.3.5.  по оплате услуг по содержанию имущества (225)</t>
  </si>
  <si>
    <t>3.1.3.6. по оплате прочих услуг (226)</t>
  </si>
  <si>
    <t>3.1.3.7. по приобретению основных средств (310)</t>
  </si>
  <si>
    <t>3.1.3.8.  по приобретению материальных запасов (340)</t>
  </si>
  <si>
    <t>3.2.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</si>
  <si>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3.2.1. по оплате коммунальных услуг (223)</t>
  </si>
  <si>
    <t>3.2.2. по оплате услуг по содержанию имущества (225)</t>
  </si>
  <si>
    <t>3.2.3. по приобретению основных средств (310)</t>
  </si>
  <si>
    <t>3.2.4. по приобретению материальных запасов (340)</t>
  </si>
  <si>
    <t>3.3. кредиторская задолженность по расчетам с поставщиками и подрядчиками за счет субсидий на выполнение муниципального задания - всего</t>
  </si>
  <si>
    <t>3.3.1. по оплате труда (211)</t>
  </si>
  <si>
    <t>3.3.2. по начислениям на выплаты по оплате труда (213)</t>
  </si>
  <si>
    <t>3.3.3. по прочим выплатам персоналу (212)</t>
  </si>
  <si>
    <t>3.3.4. по оплате коммунальных услуг (223)</t>
  </si>
  <si>
    <t>3.3.5. по оплате услуг по содержанию имущества (225) (капитальный ремонт зданий и помещений)</t>
  </si>
  <si>
    <t>3.3.6.по оплате услуг по содержанию имущества (225) (текущий ремонт зданий и помещений)</t>
  </si>
  <si>
    <t>3.3.7. по приобретению основных средств (310)</t>
  </si>
  <si>
    <t>3.3.8. по приобретению материальных запасов (340)</t>
  </si>
  <si>
    <t>3.4. кредиторская задолженность по расчетам с поставщиками и подрядчиками за счет субсидий на иные цели - всего</t>
  </si>
  <si>
    <t>3.4.1. по прочим выплатам персоналу (212)</t>
  </si>
  <si>
    <t>3.4.2. по оплате услуг по содержанию имущества (225) (капитальный ремонт зданий и помещений)</t>
  </si>
  <si>
    <t>3.4.3.по оплате услуг по содержанию имущества (225) (текущий ремонт зданий и помещений)</t>
  </si>
  <si>
    <t>3.4.4. по приобретению основных средств (310)</t>
  </si>
  <si>
    <t xml:space="preserve"> учреждения (подразделения)</t>
  </si>
  <si>
    <t>(на последнюю отчетную дату)</t>
  </si>
  <si>
    <t>II. Показатели финансового состояния муниципального</t>
  </si>
  <si>
    <t>Х</t>
  </si>
  <si>
    <t xml:space="preserve">в том числе:                           </t>
  </si>
  <si>
    <t xml:space="preserve"> доходы от собственности</t>
  </si>
  <si>
    <t xml:space="preserve">из них:  </t>
  </si>
  <si>
    <t xml:space="preserve">     от аренды активов</t>
  </si>
  <si>
    <t xml:space="preserve">     иные поступления от собственности</t>
  </si>
  <si>
    <t>доходы от оказания услуг, работ, всего</t>
  </si>
  <si>
    <t xml:space="preserve">субсидии муниципальным учреждениям на финансовое обеспечение муниципального задания на оказание муниципальных услуг (выполнение работ) </t>
  </si>
  <si>
    <t>родительские взносы</t>
  </si>
  <si>
    <t>платные услуги</t>
  </si>
  <si>
    <t xml:space="preserve">оплата сотрудниками за питание </t>
  </si>
  <si>
    <t>оплата арендодаторами коммунальных услуг</t>
  </si>
  <si>
    <t>доходы от рыночных продаж (книжный киоск)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</si>
  <si>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</si>
  <si>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</si>
  <si>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</si>
  <si>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 xml:space="preserve"> прочие доходы</t>
  </si>
  <si>
    <t>прочие (расшифровать)</t>
  </si>
  <si>
    <t>…..</t>
  </si>
  <si>
    <t>доходы от операций с активами, всего</t>
  </si>
  <si>
    <t>от операций с нефинансовыми активами, всего</t>
  </si>
  <si>
    <t xml:space="preserve">    от выбытий основных средств</t>
  </si>
  <si>
    <t xml:space="preserve">    от выбытий нематериальных активов</t>
  </si>
  <si>
    <t xml:space="preserve">    от выбытий непроизведенных активов</t>
  </si>
  <si>
    <t xml:space="preserve">    от выбытий материальных запасов</t>
  </si>
  <si>
    <t>от операций с финансовыми активами, всего</t>
  </si>
  <si>
    <t>(расшифровать)</t>
  </si>
  <si>
    <t>Выплаты по расходам, всего:</t>
  </si>
  <si>
    <t>X</t>
  </si>
  <si>
    <t xml:space="preserve">в том числе на: </t>
  </si>
  <si>
    <t>выплаты персоналу, всего</t>
  </si>
  <si>
    <t>заработная плата</t>
  </si>
  <si>
    <t>выезд из районов Крайнего Севера работников</t>
  </si>
  <si>
    <t>112.212.1124 </t>
  </si>
  <si>
    <t>обеспечение мер социальной поддержки педагогическим работникам, проживающим и работающим в сельских населенных пунктах, рабочих поселках (поселках городского типа)</t>
  </si>
  <si>
    <t>112.212.1103</t>
  </si>
  <si>
    <t>командировочные расходы (в части проезда и проживания)</t>
  </si>
  <si>
    <t>прочие компенсации</t>
  </si>
  <si>
    <t>112.212.1124</t>
  </si>
  <si>
    <t>суточные при служебных командировках</t>
  </si>
  <si>
    <t>транспортные услуги</t>
  </si>
  <si>
    <t>расходы на осуществление иных выплат и компенсаций (кроме командировочных расходов)  спортсменам, тренерам (трудовые договора), при направленнии их на соревнования, олимпиады и др.</t>
  </si>
  <si>
    <t>112.290.1150</t>
  </si>
  <si>
    <t>возмещение (компенсация) расходов для участия в мероприятиях (соревнования, олимпиады и др.) физическим лицам, не являющимся работниками учреждения</t>
  </si>
  <si>
    <t>113.290.1150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</si>
  <si>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</si>
  <si>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</si>
  <si>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</si>
  <si>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компенсация школьного питания</t>
  </si>
  <si>
    <t>321.262.1113</t>
  </si>
  <si>
    <t>321.262.1141</t>
  </si>
  <si>
    <t>компенсация физическому лицу при переезде из районов Крайнего Севера после увольнения</t>
  </si>
  <si>
    <t>321.263.0000</t>
  </si>
  <si>
    <t xml:space="preserve">стипендии  </t>
  </si>
  <si>
    <t>340.290.1150</t>
  </si>
  <si>
    <t>премии и гранты</t>
  </si>
  <si>
    <t>350.290.1146</t>
  </si>
  <si>
    <t>иные выплаты населению</t>
  </si>
  <si>
    <t>360.262.1142</t>
  </si>
  <si>
    <t>Расходы на уплату налогов, сборов и иных платежей, всего</t>
  </si>
  <si>
    <t>исполнение судебных актов, всего</t>
  </si>
  <si>
    <t>исполнение судебных актов Российской Федерации и мировых соглашений по возмещению причиненного вреда</t>
  </si>
  <si>
    <t>831.290.1145, 831.290.1147</t>
  </si>
  <si>
    <t>уплату налогов, сборов и иных платежей, всего</t>
  </si>
  <si>
    <t>уплата налога на имущество организаций и земельного налога</t>
  </si>
  <si>
    <t>851.290.1143</t>
  </si>
  <si>
    <t>уплата прочих налогов, сборов</t>
  </si>
  <si>
    <t>852.290.1143</t>
  </si>
  <si>
    <t>уплата штрафов, пеней за несвоевременную уплату налогов и сборов, другие экономические санкции</t>
  </si>
  <si>
    <t>853.290.1144</t>
  </si>
  <si>
    <t>уплата иных платежей</t>
  </si>
  <si>
    <t>853.290.1150</t>
  </si>
  <si>
    <t>безвозмездные перечисления организациям</t>
  </si>
  <si>
    <t>прочие расходы (кроме расходов на закупку товаров, работ, услуг)</t>
  </si>
  <si>
    <t>закупка товаров, работ и услуг , всего</t>
  </si>
  <si>
    <t>расходы на закупку товаров, работ, услуг, всего</t>
  </si>
  <si>
    <t>научно-исследовательские и опытно-конструкторские работы</t>
  </si>
  <si>
    <t>241.226.1130</t>
  </si>
  <si>
    <t xml:space="preserve">капитальный ремонт </t>
  </si>
  <si>
    <t>243.225.1105</t>
  </si>
  <si>
    <t>проведение проектных и изыскательских работ в целях разработки проектно-сметной документации для капитального ремонта, а также работ по ее экспертизе</t>
  </si>
  <si>
    <t>243.226.1132</t>
  </si>
  <si>
    <t>прочие работы, услуги</t>
  </si>
  <si>
    <t>243.226.1140</t>
  </si>
  <si>
    <t>оплата услуг связи</t>
  </si>
  <si>
    <t>оплата услуг интернета</t>
  </si>
  <si>
    <t>оплата услуг отопления прочих постащиков</t>
  </si>
  <si>
    <t>оплата услуг предоставления электроэнергии</t>
  </si>
  <si>
    <t>оплата услуг горячего и холодного водоснабжения, подвоз воды</t>
  </si>
  <si>
    <t>оплата услуг канализации, ассенизации, водоотведения</t>
  </si>
  <si>
    <t>арендная плата за пользование имуществом</t>
  </si>
  <si>
    <t>текущий  ремонт</t>
  </si>
  <si>
    <t>Противопожарные мероприятия (огнезащитная обработка имущества и зарядка огнетушителей)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</si>
  <si>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</si>
  <si>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и поставки коммунальных услуг перечня работ (технологических нужд)</t>
  </si>
  <si>
    <t>244.225.1128</t>
  </si>
  <si>
    <t>другие расходы по содержанию имущества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</si>
  <si>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</si>
  <si>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Установка, наладка, монтаж охранной, пожарной сигнализации, локально-вычислительных сетей, систем видеонаблюдения, контроля доступа и другие монтажные работы</t>
  </si>
  <si>
    <t>услуги вневедомственной и ведомственной (в том числе пожарной) охраны</t>
  </si>
  <si>
    <t>услуги по страхованию</t>
  </si>
  <si>
    <t>244.226.1135</t>
  </si>
  <si>
    <t>закупка товаров, работ, услуг в сфере информационно-коммуникационных технологий</t>
  </si>
  <si>
    <t>подписка на периодические и справочные издания</t>
  </si>
  <si>
    <t>расходы на оплату договоров гражданско-правового характера, предметом которых являются участие в соревновании (его организации), сопровождение учащихся (студентов), заключенных с физическими лицами (спортсменами, тренерами, лицами, сопровождающими учащихся или студентов на соревнования, олимпиады и иные мероприятия)</t>
  </si>
  <si>
    <t>244.226.1138</t>
  </si>
  <si>
    <t>оплата за обучение на курсах повышения квалификации, подготовки и переподготовки специалистов</t>
  </si>
  <si>
    <t>иные работы и услуги</t>
  </si>
  <si>
    <t>выплата премий, денежных компенсаций, надбавок и иных выплат</t>
  </si>
  <si>
    <t>244.290.1146</t>
  </si>
  <si>
    <t>приобретение (изготовление) подарочной и сувенирной продукции, не предназначенной для дальнейшей перепродажи</t>
  </si>
  <si>
    <t>иные расходы</t>
  </si>
  <si>
    <t>244.290.1150</t>
  </si>
  <si>
    <t>приобретение (изготовление) основных средств</t>
  </si>
  <si>
    <t>приобретение строительных материалов</t>
  </si>
  <si>
    <t>244.340.1112</t>
  </si>
  <si>
    <t>приобретение мягкого инвентаря</t>
  </si>
  <si>
    <t>приобретение медикаментов и перевязочных средств</t>
  </si>
  <si>
    <t>приобретение продуктов питания</t>
  </si>
  <si>
    <t>244.340.1120</t>
  </si>
  <si>
    <t>приобретение горюче-смазочных материалов</t>
  </si>
  <si>
    <t>244.340.1121</t>
  </si>
  <si>
    <t>приобретение прочих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</si>
  <si>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</si>
  <si>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</si>
  <si>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</si>
  <si>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</si>
  <si>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</si>
  <si>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</si>
  <si>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</si>
  <si>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</si>
  <si>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Наименование</t>
  </si>
  <si>
    <t>Код строки</t>
  </si>
  <si>
    <t>Код по бюджетной классификации Российской Федерации</t>
  </si>
  <si>
    <t xml:space="preserve">Объем финансового обеспечения, руб. (с точностью до двух знаков после запятой - 0,00) </t>
  </si>
  <si>
    <t>всего</t>
  </si>
  <si>
    <t>субсидия на финансовое обеспечение выполнения муниципального задания (расшифровать по наименованиям) (код допКД, допКР)</t>
  </si>
  <si>
    <t>субсидии, предоставляемые в сответствие с абзацем вторым пункта 1 статьи 78.1 Бюджетного кодекса Российской Федерации (расшифровать по наименованиям) (код допКД, доп КР )</t>
  </si>
  <si>
    <t xml:space="preserve">субсидии на осуществление капитальных вложений                   </t>
  </si>
  <si>
    <t>поступления от оказания услуг (выполнение работ)на платной основе и от приносящей доход деятельности (расшифровать по наименованиям) (код допКД, доп КР)</t>
  </si>
  <si>
    <t xml:space="preserve">          III. Показатели по поступлениям и выплатам муниципального учреждения (подразделения)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</si>
  <si>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</si>
  <si>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</si>
  <si>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...</t>
  </si>
  <si>
    <t>на закупку товаров, работ, услуг по году начала закупки:</t>
  </si>
  <si>
    <t>Год начала закупки</t>
  </si>
  <si>
    <t>Сумма выплат по расходам на закупку товаров, работ и услуг (с точностью до двух знаков после запятой - 0,00)</t>
  </si>
  <si>
    <t>всего на закупки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</si>
  <si>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</si>
  <si>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18.07.2011 № 223-ФЗ «О закупках товаров, работ, услуг отдельными видами юридических лиц»</t>
  </si>
  <si>
    <t>0001</t>
  </si>
  <si>
    <t>III.I. Показатели выплат по расходам на закупку товаров,</t>
  </si>
  <si>
    <t>работ, услуг учреждения (подразделения)</t>
  </si>
  <si>
    <t>IV. Сведения о средствах, поступающих во временное</t>
  </si>
  <si>
    <t>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</si>
  <si>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</si>
  <si>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</si>
  <si>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</si>
  <si>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</si>
  <si>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r>
      <t xml:space="preserve">                         </t>
    </r>
    <r>
      <rPr>
        <sz val="12"/>
        <color indexed="8"/>
        <rFont val="Times New Roman"/>
        <family val="1"/>
        <charset val="204"/>
      </rPr>
      <t>V. Справочная информация</t>
    </r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</si>
  <si>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</si>
  <si>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</si>
  <si>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</si>
  <si>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Руководитель муниципального</t>
  </si>
  <si>
    <t>учреждения (подразделения)</t>
  </si>
  <si>
    <t xml:space="preserve">                                                                             (подпись) (расшифровка подписи)</t>
  </si>
  <si>
    <t>Руководитель финансово-экономической</t>
  </si>
  <si>
    <t>службы муниципального</t>
  </si>
  <si>
    <t>учреждения (подразделения)                          __________ _____________________</t>
  </si>
  <si>
    <r>
      <t xml:space="preserve">"__" ___________ 20__ г.                       </t>
    </r>
    <r>
      <rPr>
        <sz val="10"/>
        <color indexed="8"/>
        <rFont val="Courier New"/>
        <family val="3"/>
        <charset val="204"/>
      </rPr>
      <t xml:space="preserve">                      </t>
    </r>
  </si>
  <si>
    <t>_________________________</t>
  </si>
  <si>
    <t xml:space="preserve">                                                                                        </t>
  </si>
  <si>
    <t xml:space="preserve">                           (должность)         (подпись)         (расшифровка  подписи)    (телефон)</t>
  </si>
  <si>
    <t xml:space="preserve">Поступления от доходов, всего                      </t>
  </si>
  <si>
    <t>коды</t>
  </si>
  <si>
    <t xml:space="preserve">                      План финансово-хозяйственной деятельности</t>
  </si>
  <si>
    <t xml:space="preserve">                                                                                          (подпись)    (расшифровка подписи)          </t>
  </si>
  <si>
    <t xml:space="preserve">                                                                                                            утверждающего документ)          </t>
  </si>
  <si>
    <t xml:space="preserve">                                                                                                  (наименование должности лица,          </t>
  </si>
  <si>
    <t xml:space="preserve">                                                                                                                                УТВЕРЖДАЮ          </t>
  </si>
  <si>
    <t>Приложение № 1</t>
  </si>
  <si>
    <t>Дата</t>
  </si>
  <si>
    <t>по ОКЕИ</t>
  </si>
  <si>
    <t xml:space="preserve">Единица измерения: руб.  </t>
  </si>
  <si>
    <t>Дата предыдущего                                                                              утвержденного плана</t>
  </si>
  <si>
    <t xml:space="preserve">I.  Сведения о деятельности государственного бюджетного учреждения </t>
  </si>
  <si>
    <t xml:space="preserve">1.2.  Виды деятельности муниципального учреждения (подразделения), относящиеся в соответствии с уставом муниципального учреждения (положением подразделения) к его основным видам деятельности: </t>
  </si>
  <si>
    <t xml:space="preserve">1.1.  Цели деятельности учреждения (подразделения):  </t>
  </si>
  <si>
    <t>1.3. Перечень услуг (работ), относящихся в соответствии с уставом муниципального учреждения (положением подразделения) к основным видам деятельности муниципального учреждения (подразделения),  предоставление  которых  для физических и юридических лиц осуществляется, в том числе за плату:</t>
  </si>
  <si>
    <t>Сумма                            (тыс. рублей)</t>
  </si>
  <si>
    <t>111.211.0000</t>
  </si>
  <si>
    <t>112.212.1101</t>
  </si>
  <si>
    <t>112.212.1104</t>
  </si>
  <si>
    <t>112.212.1152</t>
  </si>
  <si>
    <t>112.222.1125</t>
  </si>
  <si>
    <t>119.213.0000</t>
  </si>
  <si>
    <t>244.221.0000</t>
  </si>
  <si>
    <t>244.222.1125</t>
  </si>
  <si>
    <t>244.223.1107</t>
  </si>
  <si>
    <t>244.223.1109</t>
  </si>
  <si>
    <t>244.223.1110</t>
  </si>
  <si>
    <t>244.223.1126</t>
  </si>
  <si>
    <t>244.224.0000</t>
  </si>
  <si>
    <t>244.225.1105</t>
  </si>
  <si>
    <t>244.225.1106</t>
  </si>
  <si>
    <t>244.225.1111</t>
  </si>
  <si>
    <t>244.225.1129</t>
  </si>
  <si>
    <t>244.226.1132</t>
  </si>
  <si>
    <t>244.226.1133</t>
  </si>
  <si>
    <t>244.226.1134</t>
  </si>
  <si>
    <t>244.226.1136</t>
  </si>
  <si>
    <t>244.226.1137</t>
  </si>
  <si>
    <t>244.226.1139</t>
  </si>
  <si>
    <t>244.226.1140</t>
  </si>
  <si>
    <t>244.290.1148</t>
  </si>
  <si>
    <t>244.310.1116</t>
  </si>
  <si>
    <t>244.340.1117</t>
  </si>
  <si>
    <t>244.340.1119</t>
  </si>
  <si>
    <t>244.340.1123</t>
  </si>
  <si>
    <t>Итого</t>
  </si>
  <si>
    <t>Остатки субсидии прошлых лет на финансовое обеспечение муниципального задания (ДопКР 2002)</t>
  </si>
  <si>
    <t>Субсидии на финансирование расходов на реализацию государственного стандарта общего образования за счет средств РС(Я) (ДопКР 2001)</t>
  </si>
  <si>
    <t>Субсидии муниципальным учреждениям на финансовое обеспечение муниципального задания на оказание муниципальных услуг (выполнение работ) (ДопКР 2000)</t>
  </si>
  <si>
    <t>Субсидии специальным (коррекционным) образовательным учреждениям на финансовое обеспечение муниципального задания на оказание муниципальных услуг (выполнение работ) за счет средств РС(Я) (ДопКР 2003)</t>
  </si>
  <si>
    <t>Субсидии муниципальным учреждениям на организацию летнего отдыха за счет средств местного бюджета (ДопКР 2007)</t>
  </si>
  <si>
    <t>Субсидии муниципальному архиву на финансовое обеспечение муниципального задания на оказание муниципальных услуг (выполнение работ) за счет средств РС(Я)  (ДопКР 2004)</t>
  </si>
  <si>
    <r>
      <t xml:space="preserve">добровольные взносы и пожертвования физических и юридических лиц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</si>
  <si>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доходы от возврата остатков субсидий прошлых лет 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</si>
  <si>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 xml:space="preserve">возмещение расходов, связанных с проездом в отпуск </t>
    </r>
    <r>
      <rPr>
        <b/>
        <sz val="10"/>
        <color indexed="8"/>
        <rFont val="Times New Roman"/>
        <family val="1"/>
        <charset val="204"/>
      </rPr>
      <t xml:space="preserve"> </t>
    </r>
  </si>
  <si>
    <r>
      <t>оказание материальной помощи населению</t>
    </r>
    <r>
      <rPr>
        <b/>
        <sz val="10"/>
        <color indexed="8"/>
        <rFont val="Times New Roman"/>
        <family val="1"/>
        <charset val="204"/>
      </rPr>
      <t xml:space="preserve"> </t>
    </r>
  </si>
  <si>
    <t>Субсидии муниципальным учреждениям на расходы по уплате налогов за счет средств местного бюджета (ДопКР 2102)</t>
  </si>
  <si>
    <t>Субсидии муниципальным учреждениям на возмещение расходов, связанных с проездом в отпуск и выездом из РКС (ДопКР 2101)</t>
  </si>
  <si>
    <t>Субсидии муниципальным учреждениям на текущий и капитальный ремонт за счет средств местного бюджета (ДопКР 2103)</t>
  </si>
  <si>
    <t>Субсидии муниципальным учреждениям на приобретение оборудования за счет средств местного бюджета (ДопКР 2104)</t>
  </si>
  <si>
    <t>Субсидии муниципальным учреждениям на мероприятия по целевым программам за счет средств местного бюджета (ДопКР 2105)</t>
  </si>
  <si>
    <t>мун задание</t>
  </si>
  <si>
    <t>целевые</t>
  </si>
  <si>
    <t>Субсидии муниципальным учреждениям на предоставление льгот работникам на коммунальные услуги за счет средств РС(Я) (ДопКР 2106)</t>
  </si>
  <si>
    <t>Субсидии муниципальным учреждениям на организацию летнего отдыха за счет средств РС(Я)  (ДопКР 2107)</t>
  </si>
  <si>
    <t>Расходы на гранты для общеобразовательных учреждений за счет средств РС(Я)  (ДопКР 2110)</t>
  </si>
  <si>
    <t>Субсидии на организацию отдыха и оздоровление детей, находящихся в трудной жизненной ситуации за счет средств РС(Я)  (ДопКР 2128)</t>
  </si>
  <si>
    <t>Родительские взносы (ДопКР 0701)</t>
  </si>
  <si>
    <t>Платные образовательные услуги (ДопКР 0702)</t>
  </si>
  <si>
    <t>Оплата за питание сотрудниками (ДопКР 0704)</t>
  </si>
  <si>
    <t>Добровольные взносы и пожертвования физических и юридических лиц (ДопКР 0708)</t>
  </si>
  <si>
    <t>гранты</t>
  </si>
  <si>
    <t xml:space="preserve"> (ДопКР 07..)</t>
  </si>
  <si>
    <t>Расходы на выплаты персоналу в целях обеспечения выполнения функций, всего:</t>
  </si>
  <si>
    <t>Наименование муниципального учреждения (подразделения)________________</t>
  </si>
  <si>
    <t>ИНН/КПП______________________</t>
  </si>
  <si>
    <t>Код по реестру участников бюджетного процесса, а также юридических лиц, не являющихся участниками бюджетного процесса______________________</t>
  </si>
  <si>
    <t>Наименование органа, осуществляющего функции главного распорядителя бюджетных средств______________________</t>
  </si>
  <si>
    <t>Адрес фактического местонахождения муниципального  учреждения (подразделения)________________</t>
  </si>
  <si>
    <t>Начальник Управления образования</t>
  </si>
  <si>
    <t>(период, на который утверждается план)</t>
  </si>
  <si>
    <t>244.221.1102</t>
  </si>
  <si>
    <t>внебюджет образования</t>
  </si>
  <si>
    <t>Родительские взносы  (ДопКР 0701)</t>
  </si>
  <si>
    <t>Платные образовательные услуги  (ДопКР 0702)</t>
  </si>
  <si>
    <t>Оплата за питание сотрудниками  (ДопКР 0704)</t>
  </si>
  <si>
    <t>Оплата арендодаторами коммунальных услуг  (ДопКР 0705)</t>
  </si>
  <si>
    <t>Добровольные взносы и пожертвования физических и юридических лиц  (ДопКР 0708)</t>
  </si>
  <si>
    <t>Грант  (ДопКР 0711)</t>
  </si>
  <si>
    <t>Арендная плата  (ДопКР 0715)</t>
  </si>
  <si>
    <t>Возмещение за счет виновных лиц  (ДопКР 0713)</t>
  </si>
  <si>
    <t>Доходы за нарушение условий договоров (ФЗ - 44,223)  (ДопКР 0716)</t>
  </si>
  <si>
    <r>
      <t>Приложение к разделу III.</t>
    </r>
    <r>
      <rPr>
        <b/>
        <sz val="12"/>
        <color indexed="10"/>
        <rFont val="Times New Roman"/>
        <family val="1"/>
        <charset val="204"/>
      </rPr>
      <t xml:space="preserve"> (ЗАПОЛНЯТЬ ТОЛЬКО  1 раз на начало года ДЛЯ ПЭО МУ ЦБ)</t>
    </r>
  </si>
  <si>
    <t>НАИМЕНОВАНИЕ  УЧРЕЖДЕНИЯ</t>
  </si>
  <si>
    <t>______________________                    О.А.  Вицина</t>
  </si>
  <si>
    <t>Нерюнгринской районной администрации от 14.12.2016 № 1806</t>
  </si>
  <si>
    <t xml:space="preserve">муниципального учреждения Нерюнгринского района, утвержденному постановлением </t>
  </si>
  <si>
    <t xml:space="preserve">к Порядку составления и утверждения плана финансово-хозяйственной деятельности </t>
  </si>
  <si>
    <t>Субсидии муниципальным учреждениям на обеспечение противопожарной и антитеррористической безопасности за счет средств местного бюджета   (ДопКР 2005)</t>
  </si>
  <si>
    <t>Субсидии на финансирование расходов на реализацию государственного стандарта дошкольного образования за счет средств РС(Я) (ДопКР 2006)</t>
  </si>
  <si>
    <t>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  (ДопКР 2114)</t>
  </si>
  <si>
    <t>ПРИМЕЧАНИЕ:</t>
  </si>
  <si>
    <t>ГРАФЫ  - так же.</t>
  </si>
  <si>
    <t>В  ПЛАНЕ  ФХД        СТРОКИ НЕ  УДАЛЯТЬ,  только можно скрывать</t>
  </si>
  <si>
    <t>Наименование ДопКР:</t>
  </si>
  <si>
    <t>При этом, плановые показатели по расходам Раздела III Плана. по строке 260 графы 4 на соответствующий финансовый год должны быть равны показателям граф 4 - 6 по строке 0001 Раздела III.I Плана.                  (п.2.3 постановления)</t>
  </si>
  <si>
    <r>
      <rPr>
        <b/>
        <sz val="11"/>
        <color indexed="12"/>
        <rFont val="Times New Roman"/>
        <family val="1"/>
        <charset val="204"/>
      </rPr>
      <t>Остаток средств на начало года</t>
    </r>
    <r>
      <rPr>
        <sz val="11"/>
        <color indexed="8"/>
        <rFont val="Times New Roman"/>
        <family val="1"/>
        <charset val="204"/>
      </rPr>
      <t xml:space="preserve">, руб. (с точностью до двух знаков после запятой - 0,00) </t>
    </r>
  </si>
  <si>
    <t>формула проверки</t>
  </si>
  <si>
    <t>Субсидии муниципальным учреждениям на культ-массовые, спортивные и другие мероприятия за счет средств местного бюджета (ДопКР 2108)</t>
  </si>
  <si>
    <t>Муниципальное учреждение дополнительного образования детско-юношеская спортивная школа "Лидер" города Нерюнгри</t>
  </si>
  <si>
    <t>1434027991 / 143401001</t>
  </si>
  <si>
    <t>Остатки субсидии на финансирование расходов на реализацию государственного стандарта за счет средств РС(Я) прошлых лет (ДопКР 2006)</t>
  </si>
  <si>
    <t xml:space="preserve">                     на 01 января 2017 г.</t>
  </si>
  <si>
    <r>
      <t>(уполномоченное лицо)                                  __________ __</t>
    </r>
    <r>
      <rPr>
        <u/>
        <sz val="12"/>
        <color indexed="8"/>
        <rFont val="Times New Roman"/>
        <family val="1"/>
        <charset val="204"/>
      </rPr>
      <t>Андрющенко А.Б.</t>
    </r>
    <r>
      <rPr>
        <sz val="12"/>
        <color indexed="8"/>
        <rFont val="Times New Roman"/>
        <family val="1"/>
        <charset val="204"/>
      </rPr>
      <t>__</t>
    </r>
  </si>
  <si>
    <t>Муниципальное казенное учреждение Управление образования Нерюнгринского района</t>
  </si>
  <si>
    <t>физическая и спортивная подготовка детей, подростков и молодежи, развитие мотивации личности детей к оздоровлению и физическому развитию, в интересах личности, общества и государства</t>
  </si>
  <si>
    <t>дополнительное образование</t>
  </si>
  <si>
    <t>нет</t>
  </si>
  <si>
    <t xml:space="preserve">            средства подлежащие возврату в бюджет:</t>
  </si>
  <si>
    <t>Субсидия на увеличение МРОТ работников (за счет средств ГБ)  (ДопКР 2135)</t>
  </si>
  <si>
    <t>Субсидия на увеличение МРОТ работников (за счет средств МБ) (ДопКР 2136)</t>
  </si>
  <si>
    <t>244.296.1148</t>
  </si>
  <si>
    <t>на 2019 год и</t>
  </si>
  <si>
    <t xml:space="preserve"> плановый период 2020-2021 гг</t>
  </si>
  <si>
    <t>пособие за первые 3 дня временной нетрудоспособности за счет средств работадателя</t>
  </si>
  <si>
    <t>111.266.1112</t>
  </si>
  <si>
    <t>112.214.1101</t>
  </si>
  <si>
    <t>112.222.1104</t>
  </si>
  <si>
    <t>командировочные расходы (в части проезда)</t>
  </si>
  <si>
    <t>112.226.1104</t>
  </si>
  <si>
    <t>командировочные расходы (в части  проживания)</t>
  </si>
  <si>
    <t>Субсидии муниципальным учреждениям на обеспечение противопожарной  безопасности за счет средств местного бюджета   (ДопКР 2005)</t>
  </si>
  <si>
    <t>Субсидии муниципальным учреждениям на обеспечение антитеррористической безопасности за счет средств местного бюджета   (ДопКР 2008)</t>
  </si>
  <si>
    <t>113.226.1138</t>
  </si>
  <si>
    <t>244.226.1124</t>
  </si>
  <si>
    <t>медицинские услуги (диспансеризации, медицинский осмотр)</t>
  </si>
  <si>
    <t>321.265.1142</t>
  </si>
  <si>
    <t xml:space="preserve">                     на плановый период 2021 год.</t>
  </si>
  <si>
    <t>на 2020г.  1-ый год планового периода</t>
  </si>
  <si>
    <t>на 2021г.  2-ой год планового периода</t>
  </si>
  <si>
    <t>на 2019г. очередной финансовый год</t>
  </si>
  <si>
    <t>на 29 декабря 2018 г.</t>
  </si>
  <si>
    <t>4899,14</t>
  </si>
  <si>
    <t>1903,27</t>
  </si>
  <si>
    <t>32,54</t>
  </si>
  <si>
    <t>3415,47</t>
  </si>
  <si>
    <t>3409,46</t>
  </si>
  <si>
    <t>6,01</t>
  </si>
  <si>
    <t>282,2</t>
  </si>
  <si>
    <t>165,74</t>
  </si>
  <si>
    <t>97,79</t>
  </si>
  <si>
    <t>20,14</t>
  </si>
  <si>
    <t>116,46</t>
  </si>
  <si>
    <t>14,46</t>
  </si>
  <si>
    <t>102,00</t>
  </si>
  <si>
    <t>Командировочные расходы (в части проезда и проживания)</t>
  </si>
  <si>
    <t xml:space="preserve">                                                                                                              "     "                       2019 г.          </t>
  </si>
  <si>
    <t>852.290.0000</t>
  </si>
  <si>
    <t>851.291.0000</t>
  </si>
  <si>
    <t>112.226.1124</t>
  </si>
  <si>
    <t>возмещение расходов на медицинские услуги(первичный мед.осмотр)</t>
  </si>
  <si>
    <t>И.о. главного бухгалтера муниципального</t>
  </si>
  <si>
    <r>
      <t>учреждения (подразделения)                          __________ __</t>
    </r>
    <r>
      <rPr>
        <u/>
        <sz val="12"/>
        <color indexed="8"/>
        <rFont val="Times New Roman"/>
        <family val="1"/>
        <charset val="204"/>
      </rPr>
      <t>Кондакова М.А._______</t>
    </r>
    <r>
      <rPr>
        <sz val="12"/>
        <color indexed="8"/>
        <rFont val="Times New Roman"/>
        <family val="1"/>
        <charset val="204"/>
      </rPr>
      <t>_</t>
    </r>
  </si>
  <si>
    <t>244.346.0000</t>
  </si>
  <si>
    <t>244.341.0000</t>
  </si>
  <si>
    <t>18.12.2019.</t>
  </si>
  <si>
    <t>244.349.1148</t>
  </si>
  <si>
    <t>приобретение подарочной и сувенирной продукции</t>
  </si>
  <si>
    <r>
      <t>Исполнитель _</t>
    </r>
    <r>
      <rPr>
        <u/>
        <sz val="12"/>
        <color indexed="8"/>
        <rFont val="Times New Roman"/>
        <family val="1"/>
        <charset val="204"/>
      </rPr>
      <t>экономист___</t>
    </r>
    <r>
      <rPr>
        <sz val="12"/>
        <color indexed="8"/>
        <rFont val="Times New Roman"/>
        <family val="1"/>
        <charset val="204"/>
      </rPr>
      <t>__ _____________ _</t>
    </r>
    <r>
      <rPr>
        <u/>
        <sz val="12"/>
        <color indexed="8"/>
        <rFont val="Times New Roman"/>
        <family val="1"/>
        <charset val="204"/>
      </rPr>
      <t xml:space="preserve">     Виншу А.А.          </t>
    </r>
    <r>
      <rPr>
        <sz val="12"/>
        <color indexed="8"/>
        <rFont val="Times New Roman"/>
        <family val="1"/>
        <charset val="204"/>
      </rPr>
      <t>_    _</t>
    </r>
    <r>
      <rPr>
        <u/>
        <sz val="12"/>
        <color indexed="8"/>
        <rFont val="Times New Roman"/>
        <family val="1"/>
        <charset val="204"/>
      </rPr>
      <t>4 -21-47</t>
    </r>
  </si>
  <si>
    <t>678960, Российская Федерация, Республика Саха (Якутия), г. Нерюнгри пр-кт Дружбы народов 14</t>
  </si>
  <si>
    <t>23.12.2019.</t>
  </si>
  <si>
    <r>
      <t xml:space="preserve">« 23»  </t>
    </r>
    <r>
      <rPr>
        <b/>
        <u/>
        <sz val="12"/>
        <color indexed="8"/>
        <rFont val="Times New Roman"/>
        <family val="1"/>
        <charset val="204"/>
      </rPr>
      <t>декабря</t>
    </r>
    <r>
      <rPr>
        <b/>
        <sz val="12"/>
        <color indexed="8"/>
        <rFont val="Times New Roman"/>
        <family val="1"/>
        <charset val="204"/>
      </rPr>
      <t xml:space="preserve">  2019 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</si>
</sst>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 ;[Red]\-#,##0.00\ 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1"/>
      <color indexed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3" fillId="0" borderId="0"/>
    <xf numFmtId="164" fontId="22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 indent="4"/>
    </xf>
    <xf numFmtId="0" fontId="25" fillId="0" borderId="0" xfId="1" applyBorder="1" applyAlignment="1" applyProtection="1">
      <alignment vertical="top" wrapText="1"/>
    </xf>
    <xf numFmtId="0" fontId="5" fillId="0" borderId="0" xfId="0" applyFont="1" applyBorder="1" applyAlignment="1">
      <alignment horizontal="justify"/>
    </xf>
    <xf numFmtId="0" fontId="25" fillId="0" borderId="0" xfId="1" applyBorder="1" applyAlignment="1" applyProtection="1">
      <alignment horizontal="justify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horizontal="left" vertical="top" wrapText="1"/>
    </xf>
    <xf numFmtId="165" fontId="9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2" fillId="0" borderId="0" xfId="0" applyFont="1" applyAlignment="1"/>
    <xf numFmtId="165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justify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justify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5" fillId="0" borderId="0" xfId="0" applyFont="1"/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right" wrapText="1"/>
    </xf>
    <xf numFmtId="0" fontId="18" fillId="0" borderId="0" xfId="0" applyFont="1"/>
    <xf numFmtId="0" fontId="19" fillId="0" borderId="0" xfId="0" applyFont="1"/>
    <xf numFmtId="0" fontId="21" fillId="0" borderId="0" xfId="0" applyFont="1"/>
    <xf numFmtId="0" fontId="9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/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9" fillId="0" borderId="1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164" fontId="0" fillId="0" borderId="0" xfId="0" applyNumberFormat="1" applyFill="1"/>
    <xf numFmtId="164" fontId="0" fillId="0" borderId="0" xfId="3" applyFont="1" applyFill="1"/>
    <xf numFmtId="4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Border="1" applyAlignment="1">
      <alignment horizontal="right" wrapText="1"/>
    </xf>
    <xf numFmtId="0" fontId="9" fillId="0" borderId="9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  <colors>
    <mruColors>
      <color rgb="FF00FF00"/>
      <color rgb="FF00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4</xdr:col>
      <xdr:colOff>84160</xdr:colOff>
      <xdr:row>33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"/>
          <a:ext cx="73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436585</xdr:colOff>
      <xdr:row>50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7313635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27"/>
  <sheetViews>
    <sheetView topLeftCell="A4" workbookViewId="0">
      <selection activeCell="A5" sqref="A5"/>
    </sheetView>
  </sheetViews>
  <sheetFormatPr defaultRowHeight="15" x14ac:dyDescent="0.25"/>
  <cols>
    <col min="1" max="1" width="36.85546875" customWidth="1"/>
    <col min="2" max="2" width="41.85546875" customWidth="1"/>
    <col min="3" max="3" width="11.28515625" customWidth="1"/>
    <col min="4" max="4" width="18.42578125" customWidth="1"/>
  </cols>
  <sheetData>
    <row r="1" spans="1:4" x14ac:dyDescent="0.25">
      <c r="A1" s="102" t="s">
        <v>273</v>
      </c>
      <c r="B1" s="102"/>
      <c r="C1" s="102"/>
      <c r="D1" s="102"/>
    </row>
    <row r="2" spans="1:4" x14ac:dyDescent="0.25">
      <c r="A2" s="102" t="s">
        <v>364</v>
      </c>
      <c r="B2" s="102"/>
      <c r="C2" s="102"/>
      <c r="D2" s="102"/>
    </row>
    <row r="3" spans="1:4" x14ac:dyDescent="0.25">
      <c r="A3" s="102" t="s">
        <v>363</v>
      </c>
      <c r="B3" s="102"/>
      <c r="C3" s="102"/>
      <c r="D3" s="102"/>
    </row>
    <row r="4" spans="1:4" x14ac:dyDescent="0.25">
      <c r="A4" s="102" t="s">
        <v>362</v>
      </c>
      <c r="B4" s="102"/>
      <c r="C4" s="102"/>
      <c r="D4" s="102"/>
    </row>
    <row r="5" spans="1:4" ht="25.15" customHeight="1" x14ac:dyDescent="0.25"/>
    <row r="6" spans="1:4" ht="15.75" x14ac:dyDescent="0.25">
      <c r="A6" s="106" t="s">
        <v>272</v>
      </c>
      <c r="B6" s="106"/>
      <c r="C6" s="106"/>
      <c r="D6" s="106"/>
    </row>
    <row r="7" spans="1:4" ht="16.149999999999999" customHeight="1" x14ac:dyDescent="0.25">
      <c r="A7" s="110" t="s">
        <v>346</v>
      </c>
      <c r="B7" s="110"/>
      <c r="C7" s="110"/>
      <c r="D7" s="110"/>
    </row>
    <row r="8" spans="1:4" ht="14.1" customHeight="1" x14ac:dyDescent="0.25">
      <c r="A8" s="102" t="s">
        <v>271</v>
      </c>
      <c r="B8" s="102"/>
      <c r="C8" s="102"/>
      <c r="D8" s="102"/>
    </row>
    <row r="9" spans="1:4" ht="14.1" customHeight="1" x14ac:dyDescent="0.25">
      <c r="A9" s="102" t="s">
        <v>270</v>
      </c>
      <c r="B9" s="102"/>
      <c r="C9" s="102"/>
      <c r="D9" s="102"/>
    </row>
    <row r="10" spans="1:4" ht="18.600000000000001" customHeight="1" x14ac:dyDescent="0.25">
      <c r="A10" s="110" t="s">
        <v>361</v>
      </c>
      <c r="B10" s="110"/>
      <c r="C10" s="110"/>
      <c r="D10" s="110"/>
    </row>
    <row r="11" spans="1:4" ht="14.1" customHeight="1" x14ac:dyDescent="0.25">
      <c r="A11" s="102" t="s">
        <v>269</v>
      </c>
      <c r="B11" s="102"/>
      <c r="C11" s="102"/>
      <c r="D11" s="102"/>
    </row>
    <row r="12" spans="1:4" ht="19.149999999999999" customHeight="1" x14ac:dyDescent="0.25">
      <c r="A12" s="107" t="s">
        <v>423</v>
      </c>
      <c r="B12" s="107"/>
      <c r="C12" s="107"/>
      <c r="D12" s="107"/>
    </row>
    <row r="13" spans="1:4" ht="14.1" customHeight="1" x14ac:dyDescent="0.25"/>
    <row r="14" spans="1:4" ht="20.25" customHeight="1" x14ac:dyDescent="0.25">
      <c r="A14" s="106" t="s">
        <v>268</v>
      </c>
      <c r="B14" s="106"/>
      <c r="C14" s="106"/>
      <c r="D14" s="106"/>
    </row>
    <row r="15" spans="1:4" ht="20.25" customHeight="1" x14ac:dyDescent="0.3">
      <c r="A15" s="105" t="s">
        <v>389</v>
      </c>
      <c r="B15" s="105"/>
      <c r="C15" s="105"/>
      <c r="D15" s="105"/>
    </row>
    <row r="16" spans="1:4" ht="20.25" customHeight="1" x14ac:dyDescent="0.3">
      <c r="A16" s="105" t="s">
        <v>390</v>
      </c>
      <c r="B16" s="105"/>
      <c r="C16" s="105"/>
      <c r="D16" s="105"/>
    </row>
    <row r="17" spans="1:4" ht="20.25" customHeight="1" x14ac:dyDescent="0.25">
      <c r="A17" s="106" t="s">
        <v>347</v>
      </c>
      <c r="B17" s="106"/>
      <c r="C17" s="106"/>
      <c r="D17" s="106"/>
    </row>
    <row r="18" spans="1:4" ht="14.1" customHeight="1" x14ac:dyDescent="0.25"/>
    <row r="19" spans="1:4" ht="18" customHeight="1" x14ac:dyDescent="0.25">
      <c r="A19" s="36"/>
      <c r="B19" s="36"/>
      <c r="C19" s="36"/>
      <c r="D19" s="38" t="s">
        <v>267</v>
      </c>
    </row>
    <row r="20" spans="1:4" ht="18" customHeight="1" x14ac:dyDescent="0.25">
      <c r="B20" s="55" t="s">
        <v>438</v>
      </c>
      <c r="C20" s="61" t="s">
        <v>274</v>
      </c>
      <c r="D20" s="54" t="s">
        <v>437</v>
      </c>
    </row>
    <row r="21" spans="1:4" ht="29.45" customHeight="1" x14ac:dyDescent="0.25">
      <c r="A21" s="37"/>
      <c r="B21" s="108" t="s">
        <v>277</v>
      </c>
      <c r="C21" s="109"/>
      <c r="D21" s="54" t="s">
        <v>432</v>
      </c>
    </row>
    <row r="22" spans="1:4" ht="82.5" customHeight="1" x14ac:dyDescent="0.3">
      <c r="A22" s="49" t="s">
        <v>341</v>
      </c>
      <c r="B22" s="103" t="s">
        <v>376</v>
      </c>
      <c r="C22" s="104"/>
      <c r="D22" s="56"/>
    </row>
    <row r="23" spans="1:4" ht="26.25" customHeight="1" x14ac:dyDescent="0.25">
      <c r="A23" s="49" t="s">
        <v>342</v>
      </c>
      <c r="B23" s="53" t="s">
        <v>377</v>
      </c>
      <c r="C23" s="62"/>
      <c r="D23" s="56"/>
    </row>
    <row r="24" spans="1:4" ht="88.5" customHeight="1" x14ac:dyDescent="0.25">
      <c r="A24" s="22" t="s">
        <v>343</v>
      </c>
      <c r="B24" s="51"/>
      <c r="C24" s="62"/>
      <c r="D24" s="56"/>
    </row>
    <row r="25" spans="1:4" ht="24.75" customHeight="1" x14ac:dyDescent="0.25">
      <c r="A25" s="49" t="s">
        <v>276</v>
      </c>
      <c r="B25" s="49"/>
      <c r="C25" s="63" t="s">
        <v>275</v>
      </c>
      <c r="D25" s="56">
        <v>383</v>
      </c>
    </row>
    <row r="26" spans="1:4" ht="78.75" x14ac:dyDescent="0.25">
      <c r="A26" s="49" t="s">
        <v>344</v>
      </c>
      <c r="B26" s="50" t="s">
        <v>381</v>
      </c>
      <c r="C26" s="62"/>
      <c r="D26" s="56"/>
    </row>
    <row r="27" spans="1:4" ht="82.5" customHeight="1" x14ac:dyDescent="0.25">
      <c r="A27" s="52" t="s">
        <v>345</v>
      </c>
      <c r="B27" s="50" t="s">
        <v>436</v>
      </c>
      <c r="C27" s="62"/>
      <c r="D27" s="38"/>
    </row>
  </sheetData>
  <mergeCells count="17">
    <mergeCell ref="A10:D10"/>
    <mergeCell ref="A1:D1"/>
    <mergeCell ref="A2:D2"/>
    <mergeCell ref="A3:D3"/>
    <mergeCell ref="A4:D4"/>
    <mergeCell ref="B22:C22"/>
    <mergeCell ref="A16:D16"/>
    <mergeCell ref="A17:D17"/>
    <mergeCell ref="A6:D6"/>
    <mergeCell ref="A11:D11"/>
    <mergeCell ref="A12:D12"/>
    <mergeCell ref="B21:C21"/>
    <mergeCell ref="A15:D15"/>
    <mergeCell ref="A14:D14"/>
    <mergeCell ref="A7:D7"/>
    <mergeCell ref="A8:D8"/>
    <mergeCell ref="A9:D9"/>
  </mergeCells>
  <phoneticPr fontId="24" type="noConversion"/>
  <pageMargins left="0.98425196850393704" right="0.59055118110236227" top="0.59055118110236227" bottom="0.59055118110236227" header="0.19685039370078741" footer="0.19685039370078741"/>
  <pageSetup paperSize="9" scale="75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64" sqref="F64"/>
    </sheetView>
  </sheetViews>
  <sheetFormatPr defaultRowHeight="15" x14ac:dyDescent="0.25"/>
  <cols>
    <col min="1" max="1" width="50.7109375" customWidth="1"/>
  </cols>
  <sheetData>
    <row r="1" spans="1:1" x14ac:dyDescent="0.25">
      <c r="A1" t="s">
        <v>0</v>
      </c>
    </row>
  </sheetData>
  <phoneticPr fontId="24" type="noConversion"/>
  <pageMargins left="1.1023622047244095" right="0.70866141732283472" top="9.4094488188976388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117"/>
  <sheetViews>
    <sheetView topLeftCell="A4" zoomScale="85" zoomScaleNormal="85" workbookViewId="0">
      <selection activeCell="A14" sqref="A14"/>
    </sheetView>
  </sheetViews>
  <sheetFormatPr defaultRowHeight="15" x14ac:dyDescent="0.25"/>
  <cols>
    <col min="1" max="1" width="74.140625" customWidth="1"/>
    <col min="2" max="2" width="18.42578125" style="5" customWidth="1"/>
  </cols>
  <sheetData>
    <row r="1" spans="1:2" s="39" customFormat="1" ht="15" customHeight="1" x14ac:dyDescent="0.25">
      <c r="A1" s="116" t="s">
        <v>278</v>
      </c>
      <c r="B1" s="116"/>
    </row>
    <row r="2" spans="1:2" s="39" customFormat="1" ht="25.5" customHeight="1" x14ac:dyDescent="0.25">
      <c r="A2" s="115" t="s">
        <v>280</v>
      </c>
      <c r="B2" s="115"/>
    </row>
    <row r="3" spans="1:2" s="39" customFormat="1" ht="26.25" customHeight="1" x14ac:dyDescent="0.25">
      <c r="A3" s="117" t="s">
        <v>382</v>
      </c>
      <c r="B3" s="117"/>
    </row>
    <row r="4" spans="1:2" s="39" customFormat="1" ht="33" customHeight="1" x14ac:dyDescent="0.25">
      <c r="A4" s="115" t="s">
        <v>279</v>
      </c>
      <c r="B4" s="115"/>
    </row>
    <row r="5" spans="1:2" s="39" customFormat="1" x14ac:dyDescent="0.25">
      <c r="A5" s="117" t="s">
        <v>383</v>
      </c>
      <c r="B5" s="117"/>
    </row>
    <row r="6" spans="1:2" s="39" customFormat="1" ht="42.6" customHeight="1" x14ac:dyDescent="0.25">
      <c r="A6" s="115" t="s">
        <v>281</v>
      </c>
      <c r="B6" s="115"/>
    </row>
    <row r="7" spans="1:2" s="39" customFormat="1" x14ac:dyDescent="0.25">
      <c r="A7" s="40" t="s">
        <v>384</v>
      </c>
      <c r="B7" s="40"/>
    </row>
    <row r="8" spans="1:2" x14ac:dyDescent="0.25">
      <c r="A8" s="112"/>
      <c r="B8" s="112"/>
    </row>
    <row r="9" spans="1:2" ht="15.75" x14ac:dyDescent="0.25">
      <c r="A9" s="113" t="s">
        <v>92</v>
      </c>
      <c r="B9" s="113"/>
    </row>
    <row r="10" spans="1:2" ht="15.75" x14ac:dyDescent="0.25">
      <c r="A10" s="113" t="s">
        <v>90</v>
      </c>
      <c r="B10" s="113"/>
    </row>
    <row r="11" spans="1:2" ht="15.75" x14ac:dyDescent="0.25">
      <c r="A11" s="114" t="s">
        <v>408</v>
      </c>
      <c r="B11" s="114"/>
    </row>
    <row r="12" spans="1:2" ht="15.75" x14ac:dyDescent="0.25">
      <c r="A12" s="114" t="s">
        <v>91</v>
      </c>
      <c r="B12" s="114"/>
    </row>
    <row r="13" spans="1:2" ht="15.75" x14ac:dyDescent="0.25">
      <c r="A13" s="111"/>
      <c r="B13" s="111"/>
    </row>
    <row r="14" spans="1:2" s="2" customFormat="1" ht="34.5" customHeight="1" x14ac:dyDescent="0.25">
      <c r="A14" s="3" t="s">
        <v>6</v>
      </c>
      <c r="B14" s="6" t="s">
        <v>282</v>
      </c>
    </row>
    <row r="15" spans="1:2" s="2" customFormat="1" ht="20.100000000000001" customHeight="1" x14ac:dyDescent="0.25">
      <c r="A15" s="8" t="s">
        <v>7</v>
      </c>
      <c r="B15" s="7" t="s">
        <v>409</v>
      </c>
    </row>
    <row r="16" spans="1:2" s="2" customFormat="1" ht="12.75" customHeight="1" x14ac:dyDescent="0.25">
      <c r="A16" s="8" t="s">
        <v>8</v>
      </c>
      <c r="B16" s="7"/>
    </row>
    <row r="17" spans="1:2" s="2" customFormat="1" ht="39.950000000000003" hidden="1" customHeight="1" x14ac:dyDescent="0.25">
      <c r="A17" s="8" t="s">
        <v>9</v>
      </c>
      <c r="B17" s="7"/>
    </row>
    <row r="18" spans="1:2" s="2" customFormat="1" ht="20.100000000000001" hidden="1" customHeight="1" x14ac:dyDescent="0.25">
      <c r="A18" s="8" t="s">
        <v>10</v>
      </c>
      <c r="B18" s="7"/>
    </row>
    <row r="19" spans="1:2" s="2" customFormat="1" ht="39.950000000000003" hidden="1" customHeight="1" x14ac:dyDescent="0.25">
      <c r="A19" s="8" t="s">
        <v>11</v>
      </c>
      <c r="B19" s="7"/>
    </row>
    <row r="20" spans="1:2" s="2" customFormat="1" ht="60" hidden="1" customHeight="1" x14ac:dyDescent="0.25">
      <c r="A20" s="8" t="s">
        <v>12</v>
      </c>
      <c r="B20" s="7"/>
    </row>
    <row r="21" spans="1:2" s="2" customFormat="1" ht="60" hidden="1" customHeight="1" x14ac:dyDescent="0.25">
      <c r="A21" s="8" t="s">
        <v>13</v>
      </c>
      <c r="B21" s="7"/>
    </row>
    <row r="22" spans="1:2" s="2" customFormat="1" ht="39.950000000000003" hidden="1" customHeight="1" x14ac:dyDescent="0.25">
      <c r="A22" s="8" t="s">
        <v>14</v>
      </c>
      <c r="B22" s="7"/>
    </row>
    <row r="23" spans="1:2" s="2" customFormat="1" ht="31.5" customHeight="1" x14ac:dyDescent="0.25">
      <c r="A23" s="8" t="s">
        <v>15</v>
      </c>
      <c r="B23" s="7" t="s">
        <v>409</v>
      </c>
    </row>
    <row r="24" spans="1:2" s="2" customFormat="1" ht="15.75" customHeight="1" x14ac:dyDescent="0.25">
      <c r="A24" s="8" t="s">
        <v>10</v>
      </c>
      <c r="B24" s="7"/>
    </row>
    <row r="25" spans="1:2" s="2" customFormat="1" ht="30" customHeight="1" x14ac:dyDescent="0.25">
      <c r="A25" s="8" t="s">
        <v>16</v>
      </c>
      <c r="B25" s="7" t="s">
        <v>410</v>
      </c>
    </row>
    <row r="26" spans="1:2" s="2" customFormat="1" ht="29.25" customHeight="1" x14ac:dyDescent="0.25">
      <c r="A26" s="8" t="s">
        <v>17</v>
      </c>
      <c r="B26" s="7" t="s">
        <v>411</v>
      </c>
    </row>
    <row r="27" spans="1:2" s="2" customFormat="1" ht="15.75" customHeight="1" x14ac:dyDescent="0.25">
      <c r="A27" s="8" t="s">
        <v>18</v>
      </c>
      <c r="B27" s="7" t="s">
        <v>412</v>
      </c>
    </row>
    <row r="28" spans="1:2" s="2" customFormat="1" ht="13.5" customHeight="1" x14ac:dyDescent="0.25">
      <c r="A28" s="8" t="s">
        <v>8</v>
      </c>
      <c r="B28" s="7"/>
    </row>
    <row r="29" spans="1:2" s="2" customFormat="1" ht="12.75" customHeight="1" x14ac:dyDescent="0.25">
      <c r="A29" s="8" t="s">
        <v>19</v>
      </c>
      <c r="B29" s="7" t="s">
        <v>412</v>
      </c>
    </row>
    <row r="30" spans="1:2" s="2" customFormat="1" ht="14.25" customHeight="1" x14ac:dyDescent="0.25">
      <c r="A30" s="8" t="s">
        <v>10</v>
      </c>
      <c r="B30" s="7"/>
    </row>
    <row r="31" spans="1:2" s="2" customFormat="1" ht="39.950000000000003" hidden="1" customHeight="1" x14ac:dyDescent="0.25">
      <c r="A31" s="8" t="s">
        <v>20</v>
      </c>
      <c r="B31" s="7"/>
    </row>
    <row r="32" spans="1:2" s="2" customFormat="1" ht="28.5" customHeight="1" x14ac:dyDescent="0.25">
      <c r="A32" s="8" t="s">
        <v>21</v>
      </c>
      <c r="B32" s="7" t="s">
        <v>413</v>
      </c>
    </row>
    <row r="33" spans="1:2" s="2" customFormat="1" ht="29.25" customHeight="1" x14ac:dyDescent="0.25">
      <c r="A33" s="8" t="s">
        <v>22</v>
      </c>
      <c r="B33" s="7" t="s">
        <v>414</v>
      </c>
    </row>
    <row r="34" spans="1:2" s="2" customFormat="1" ht="20.100000000000001" hidden="1" customHeight="1" x14ac:dyDescent="0.25">
      <c r="A34" s="8" t="s">
        <v>23</v>
      </c>
      <c r="B34" s="7"/>
    </row>
    <row r="35" spans="1:2" s="2" customFormat="1" ht="20.100000000000001" hidden="1" customHeight="1" x14ac:dyDescent="0.25">
      <c r="A35" s="8" t="s">
        <v>10</v>
      </c>
      <c r="B35" s="7"/>
    </row>
    <row r="36" spans="1:2" s="2" customFormat="1" ht="39.950000000000003" hidden="1" customHeight="1" x14ac:dyDescent="0.25">
      <c r="A36" s="8" t="s">
        <v>24</v>
      </c>
      <c r="B36" s="7"/>
    </row>
    <row r="37" spans="1:2" s="2" customFormat="1" ht="20.100000000000001" customHeight="1" x14ac:dyDescent="0.25">
      <c r="A37" s="8" t="s">
        <v>25</v>
      </c>
      <c r="B37" s="7" t="s">
        <v>415</v>
      </c>
    </row>
    <row r="38" spans="1:2" s="2" customFormat="1" ht="13.5" customHeight="1" x14ac:dyDescent="0.25">
      <c r="A38" s="8" t="s">
        <v>10</v>
      </c>
      <c r="B38" s="7"/>
    </row>
    <row r="39" spans="1:2" s="2" customFormat="1" ht="60" hidden="1" customHeight="1" x14ac:dyDescent="0.25">
      <c r="A39" s="8" t="s">
        <v>26</v>
      </c>
      <c r="B39" s="7"/>
    </row>
    <row r="40" spans="1:2" s="2" customFormat="1" ht="20.100000000000001" hidden="1" customHeight="1" x14ac:dyDescent="0.25">
      <c r="A40" s="8" t="s">
        <v>8</v>
      </c>
      <c r="B40" s="7"/>
    </row>
    <row r="41" spans="1:2" s="2" customFormat="1" ht="39.950000000000003" hidden="1" customHeight="1" x14ac:dyDescent="0.25">
      <c r="A41" s="8" t="s">
        <v>27</v>
      </c>
      <c r="B41" s="7"/>
    </row>
    <row r="42" spans="1:2" s="2" customFormat="1" ht="39.950000000000003" hidden="1" customHeight="1" x14ac:dyDescent="0.25">
      <c r="A42" s="8" t="s">
        <v>28</v>
      </c>
      <c r="B42" s="7"/>
    </row>
    <row r="43" spans="1:2" s="2" customFormat="1" ht="39.950000000000003" hidden="1" customHeight="1" x14ac:dyDescent="0.25">
      <c r="A43" s="8" t="s">
        <v>29</v>
      </c>
      <c r="B43" s="7"/>
    </row>
    <row r="44" spans="1:2" s="2" customFormat="1" ht="39.950000000000003" hidden="1" customHeight="1" x14ac:dyDescent="0.25">
      <c r="A44" s="8" t="s">
        <v>30</v>
      </c>
      <c r="B44" s="7"/>
    </row>
    <row r="45" spans="1:2" s="2" customFormat="1" ht="30.75" customHeight="1" x14ac:dyDescent="0.25">
      <c r="A45" s="8" t="s">
        <v>31</v>
      </c>
      <c r="B45" s="7" t="s">
        <v>416</v>
      </c>
    </row>
    <row r="46" spans="1:2" s="2" customFormat="1" ht="15.75" customHeight="1" x14ac:dyDescent="0.25">
      <c r="A46" s="8" t="s">
        <v>8</v>
      </c>
      <c r="B46" s="7"/>
    </row>
    <row r="47" spans="1:2" s="2" customFormat="1" ht="20.100000000000001" hidden="1" customHeight="1" x14ac:dyDescent="0.25">
      <c r="A47" s="8" t="s">
        <v>4</v>
      </c>
      <c r="B47" s="7"/>
    </row>
    <row r="48" spans="1:2" s="2" customFormat="1" ht="20.100000000000001" hidden="1" customHeight="1" x14ac:dyDescent="0.25">
      <c r="A48" s="8" t="s">
        <v>32</v>
      </c>
      <c r="B48" s="7"/>
    </row>
    <row r="49" spans="1:2" s="2" customFormat="1" ht="17.25" customHeight="1" x14ac:dyDescent="0.25">
      <c r="A49" s="8" t="s">
        <v>5</v>
      </c>
      <c r="B49" s="7" t="s">
        <v>417</v>
      </c>
    </row>
    <row r="50" spans="1:2" s="2" customFormat="1" ht="39.950000000000003" hidden="1" customHeight="1" x14ac:dyDescent="0.25">
      <c r="A50" s="8" t="s">
        <v>33</v>
      </c>
      <c r="B50" s="7"/>
    </row>
    <row r="51" spans="1:2" s="2" customFormat="1" ht="20.100000000000001" hidden="1" customHeight="1" x14ac:dyDescent="0.25">
      <c r="A51" s="8" t="s">
        <v>34</v>
      </c>
      <c r="B51" s="7"/>
    </row>
    <row r="52" spans="1:2" s="2" customFormat="1" ht="39.950000000000003" customHeight="1" x14ac:dyDescent="0.25">
      <c r="A52" s="8" t="s">
        <v>35</v>
      </c>
      <c r="B52" s="7" t="s">
        <v>418</v>
      </c>
    </row>
    <row r="53" spans="1:2" s="2" customFormat="1" ht="29.25" customHeight="1" x14ac:dyDescent="0.25">
      <c r="A53" s="8" t="s">
        <v>36</v>
      </c>
      <c r="B53" s="7" t="s">
        <v>419</v>
      </c>
    </row>
    <row r="54" spans="1:2" s="2" customFormat="1" ht="20.100000000000001" customHeight="1" x14ac:dyDescent="0.25">
      <c r="A54" s="8" t="s">
        <v>8</v>
      </c>
      <c r="B54" s="7"/>
    </row>
    <row r="55" spans="1:2" s="2" customFormat="1" ht="20.100000000000001" customHeight="1" x14ac:dyDescent="0.25">
      <c r="A55" s="8" t="s">
        <v>37</v>
      </c>
      <c r="B55" s="7" t="s">
        <v>420</v>
      </c>
    </row>
    <row r="56" spans="1:2" s="2" customFormat="1" ht="39.950000000000003" hidden="1" customHeight="1" x14ac:dyDescent="0.25">
      <c r="A56" s="8" t="s">
        <v>38</v>
      </c>
      <c r="B56" s="7"/>
    </row>
    <row r="57" spans="1:2" s="2" customFormat="1" ht="39.950000000000003" hidden="1" customHeight="1" x14ac:dyDescent="0.25">
      <c r="A57" s="8" t="s">
        <v>39</v>
      </c>
      <c r="B57" s="7"/>
    </row>
    <row r="58" spans="1:2" s="2" customFormat="1" ht="20.100000000000001" hidden="1" customHeight="1" x14ac:dyDescent="0.25">
      <c r="A58" s="8" t="s">
        <v>40</v>
      </c>
      <c r="B58" s="7"/>
    </row>
    <row r="59" spans="1:2" s="2" customFormat="1" ht="30" customHeight="1" x14ac:dyDescent="0.25">
      <c r="A59" s="8" t="s">
        <v>41</v>
      </c>
      <c r="B59" s="7" t="s">
        <v>421</v>
      </c>
    </row>
    <row r="60" spans="1:2" s="2" customFormat="1" ht="20.100000000000001" customHeight="1" x14ac:dyDescent="0.25">
      <c r="A60" s="8" t="s">
        <v>42</v>
      </c>
      <c r="B60" s="7"/>
    </row>
    <row r="61" spans="1:2" s="2" customFormat="1" ht="20.100000000000001" hidden="1" customHeight="1" x14ac:dyDescent="0.25">
      <c r="A61" s="8" t="s">
        <v>8</v>
      </c>
      <c r="B61" s="7"/>
    </row>
    <row r="62" spans="1:2" s="2" customFormat="1" ht="20.100000000000001" hidden="1" customHeight="1" x14ac:dyDescent="0.25">
      <c r="A62" s="8" t="s">
        <v>43</v>
      </c>
      <c r="B62" s="7"/>
    </row>
    <row r="63" spans="1:2" s="2" customFormat="1" ht="20.100000000000001" hidden="1" customHeight="1" x14ac:dyDescent="0.25">
      <c r="A63" s="8" t="s">
        <v>10</v>
      </c>
      <c r="B63" s="7"/>
    </row>
    <row r="64" spans="1:2" s="2" customFormat="1" ht="39.950000000000003" hidden="1" customHeight="1" x14ac:dyDescent="0.25">
      <c r="A64" s="8" t="s">
        <v>44</v>
      </c>
      <c r="B64" s="7"/>
    </row>
    <row r="65" spans="1:2" s="2" customFormat="1" ht="20.100000000000001" hidden="1" customHeight="1" x14ac:dyDescent="0.25">
      <c r="A65" s="8" t="s">
        <v>8</v>
      </c>
      <c r="B65" s="7"/>
    </row>
    <row r="66" spans="1:2" s="2" customFormat="1" ht="20.100000000000001" hidden="1" customHeight="1" x14ac:dyDescent="0.25">
      <c r="A66" s="8" t="s">
        <v>45</v>
      </c>
      <c r="B66" s="7"/>
    </row>
    <row r="67" spans="1:2" s="2" customFormat="1" ht="20.100000000000001" hidden="1" customHeight="1" x14ac:dyDescent="0.25">
      <c r="A67" s="8" t="s">
        <v>46</v>
      </c>
      <c r="B67" s="7"/>
    </row>
    <row r="68" spans="1:2" s="2" customFormat="1" ht="20.100000000000001" hidden="1" customHeight="1" x14ac:dyDescent="0.25">
      <c r="A68" s="8" t="s">
        <v>47</v>
      </c>
      <c r="B68" s="7"/>
    </row>
    <row r="69" spans="1:2" s="2" customFormat="1" ht="20.100000000000001" hidden="1" customHeight="1" x14ac:dyDescent="0.25">
      <c r="A69" s="8" t="s">
        <v>48</v>
      </c>
      <c r="B69" s="7"/>
    </row>
    <row r="70" spans="1:2" s="2" customFormat="1" ht="20.100000000000001" hidden="1" customHeight="1" x14ac:dyDescent="0.25">
      <c r="A70" s="8" t="s">
        <v>49</v>
      </c>
      <c r="B70" s="7"/>
    </row>
    <row r="71" spans="1:2" s="2" customFormat="1" ht="20.100000000000001" hidden="1" customHeight="1" x14ac:dyDescent="0.25">
      <c r="A71" s="8" t="s">
        <v>50</v>
      </c>
      <c r="B71" s="7"/>
    </row>
    <row r="72" spans="1:2" s="2" customFormat="1" ht="20.100000000000001" hidden="1" customHeight="1" x14ac:dyDescent="0.25">
      <c r="A72" s="8" t="s">
        <v>51</v>
      </c>
      <c r="B72" s="7"/>
    </row>
    <row r="73" spans="1:2" s="2" customFormat="1" ht="20.100000000000001" hidden="1" customHeight="1" x14ac:dyDescent="0.25">
      <c r="A73" s="8" t="s">
        <v>52</v>
      </c>
      <c r="B73" s="7"/>
    </row>
    <row r="74" spans="1:2" s="2" customFormat="1" ht="20.100000000000001" hidden="1" customHeight="1" x14ac:dyDescent="0.25">
      <c r="A74" s="8" t="s">
        <v>53</v>
      </c>
      <c r="B74" s="7"/>
    </row>
    <row r="75" spans="1:2" s="2" customFormat="1" ht="20.100000000000001" hidden="1" customHeight="1" x14ac:dyDescent="0.25">
      <c r="A75" s="8" t="s">
        <v>8</v>
      </c>
      <c r="B75" s="7"/>
    </row>
    <row r="76" spans="1:2" s="2" customFormat="1" ht="20.100000000000001" hidden="1" customHeight="1" x14ac:dyDescent="0.25">
      <c r="A76" s="8" t="s">
        <v>54</v>
      </c>
      <c r="B76" s="7"/>
    </row>
    <row r="77" spans="1:2" s="2" customFormat="1" ht="20.100000000000001" hidden="1" customHeight="1" x14ac:dyDescent="0.25">
      <c r="A77" s="8" t="s">
        <v>55</v>
      </c>
      <c r="B77" s="7"/>
    </row>
    <row r="78" spans="1:2" s="2" customFormat="1" ht="20.100000000000001" hidden="1" customHeight="1" x14ac:dyDescent="0.25">
      <c r="A78" s="8" t="s">
        <v>56</v>
      </c>
      <c r="B78" s="7"/>
    </row>
    <row r="79" spans="1:2" s="2" customFormat="1" ht="20.100000000000001" hidden="1" customHeight="1" x14ac:dyDescent="0.25">
      <c r="A79" s="8" t="s">
        <v>57</v>
      </c>
      <c r="B79" s="7"/>
    </row>
    <row r="80" spans="1:2" s="2" customFormat="1" ht="20.100000000000001" hidden="1" customHeight="1" x14ac:dyDescent="0.25">
      <c r="A80" s="8" t="s">
        <v>58</v>
      </c>
      <c r="B80" s="7"/>
    </row>
    <row r="81" spans="1:2" s="2" customFormat="1" ht="20.100000000000001" hidden="1" customHeight="1" x14ac:dyDescent="0.25">
      <c r="A81" s="8" t="s">
        <v>59</v>
      </c>
      <c r="B81" s="7"/>
    </row>
    <row r="82" spans="1:2" s="2" customFormat="1" ht="20.100000000000001" hidden="1" customHeight="1" x14ac:dyDescent="0.25">
      <c r="A82" s="8" t="s">
        <v>60</v>
      </c>
      <c r="B82" s="7"/>
    </row>
    <row r="83" spans="1:2" s="2" customFormat="1" ht="20.100000000000001" hidden="1" customHeight="1" x14ac:dyDescent="0.25">
      <c r="A83" s="8" t="s">
        <v>61</v>
      </c>
      <c r="B83" s="7"/>
    </row>
    <row r="84" spans="1:2" s="2" customFormat="1" ht="20.100000000000001" hidden="1" customHeight="1" x14ac:dyDescent="0.25">
      <c r="A84" s="8" t="s">
        <v>62</v>
      </c>
      <c r="B84" s="7"/>
    </row>
    <row r="85" spans="1:2" s="2" customFormat="1" ht="20.100000000000001" hidden="1" customHeight="1" x14ac:dyDescent="0.25">
      <c r="A85" s="8" t="s">
        <v>8</v>
      </c>
      <c r="B85" s="7"/>
    </row>
    <row r="86" spans="1:2" s="2" customFormat="1" ht="20.100000000000001" hidden="1" customHeight="1" x14ac:dyDescent="0.25">
      <c r="A86" s="8" t="s">
        <v>63</v>
      </c>
      <c r="B86" s="7"/>
    </row>
    <row r="87" spans="1:2" s="2" customFormat="1" ht="20.100000000000001" hidden="1" customHeight="1" x14ac:dyDescent="0.25">
      <c r="A87" s="8" t="s">
        <v>64</v>
      </c>
      <c r="B87" s="7"/>
    </row>
    <row r="88" spans="1:2" s="2" customFormat="1" ht="20.100000000000001" hidden="1" customHeight="1" x14ac:dyDescent="0.25">
      <c r="A88" s="8" t="s">
        <v>65</v>
      </c>
      <c r="B88" s="7"/>
    </row>
    <row r="89" spans="1:2" s="2" customFormat="1" ht="20.100000000000001" hidden="1" customHeight="1" x14ac:dyDescent="0.25">
      <c r="A89" s="8" t="s">
        <v>66</v>
      </c>
      <c r="B89" s="7"/>
    </row>
    <row r="90" spans="1:2" s="2" customFormat="1" ht="20.100000000000001" hidden="1" customHeight="1" x14ac:dyDescent="0.25">
      <c r="A90" s="8" t="s">
        <v>67</v>
      </c>
      <c r="B90" s="7"/>
    </row>
    <row r="91" spans="1:2" s="2" customFormat="1" ht="20.100000000000001" hidden="1" customHeight="1" x14ac:dyDescent="0.25">
      <c r="A91" s="8" t="s">
        <v>68</v>
      </c>
      <c r="B91" s="7"/>
    </row>
    <row r="92" spans="1:2" s="2" customFormat="1" ht="20.100000000000001" hidden="1" customHeight="1" x14ac:dyDescent="0.25">
      <c r="A92" s="8" t="s">
        <v>69</v>
      </c>
      <c r="B92" s="7"/>
    </row>
    <row r="93" spans="1:2" s="2" customFormat="1" ht="20.100000000000001" hidden="1" customHeight="1" x14ac:dyDescent="0.25">
      <c r="A93" s="8" t="s">
        <v>70</v>
      </c>
      <c r="B93" s="7"/>
    </row>
    <row r="94" spans="1:2" s="2" customFormat="1" ht="60" hidden="1" customHeight="1" x14ac:dyDescent="0.25">
      <c r="A94" s="8" t="s">
        <v>71</v>
      </c>
      <c r="B94" s="7"/>
    </row>
    <row r="95" spans="1:2" s="2" customFormat="1" ht="20.100000000000001" hidden="1" customHeight="1" x14ac:dyDescent="0.25">
      <c r="A95" s="8" t="s">
        <v>8</v>
      </c>
      <c r="B95" s="7"/>
    </row>
    <row r="96" spans="1:2" s="2" customFormat="1" ht="20.100000000000001" hidden="1" customHeight="1" x14ac:dyDescent="0.25">
      <c r="A96" s="8" t="s">
        <v>72</v>
      </c>
      <c r="B96" s="7"/>
    </row>
    <row r="97" spans="1:2" s="2" customFormat="1" ht="20.100000000000001" hidden="1" customHeight="1" x14ac:dyDescent="0.25">
      <c r="A97" s="8" t="s">
        <v>73</v>
      </c>
      <c r="B97" s="7"/>
    </row>
    <row r="98" spans="1:2" s="2" customFormat="1" ht="20.100000000000001" hidden="1" customHeight="1" x14ac:dyDescent="0.25">
      <c r="A98" s="8" t="s">
        <v>74</v>
      </c>
      <c r="B98" s="7"/>
    </row>
    <row r="99" spans="1:2" s="2" customFormat="1" ht="20.100000000000001" hidden="1" customHeight="1" x14ac:dyDescent="0.25">
      <c r="A99" s="8" t="s">
        <v>75</v>
      </c>
      <c r="B99" s="7"/>
    </row>
    <row r="100" spans="1:2" s="2" customFormat="1" ht="60" hidden="1" customHeight="1" x14ac:dyDescent="0.25">
      <c r="A100" s="8" t="s">
        <v>76</v>
      </c>
      <c r="B100" s="7"/>
    </row>
    <row r="101" spans="1:2" s="2" customFormat="1" ht="20.100000000000001" hidden="1" customHeight="1" x14ac:dyDescent="0.25">
      <c r="A101" s="8" t="s">
        <v>8</v>
      </c>
      <c r="B101" s="7"/>
    </row>
    <row r="102" spans="1:2" s="2" customFormat="1" ht="20.100000000000001" hidden="1" customHeight="1" x14ac:dyDescent="0.25">
      <c r="A102" s="8" t="s">
        <v>77</v>
      </c>
      <c r="B102" s="7"/>
    </row>
    <row r="103" spans="1:2" s="2" customFormat="1" ht="20.100000000000001" hidden="1" customHeight="1" x14ac:dyDescent="0.25">
      <c r="A103" s="8" t="s">
        <v>78</v>
      </c>
      <c r="B103" s="7"/>
    </row>
    <row r="104" spans="1:2" s="2" customFormat="1" ht="20.100000000000001" hidden="1" customHeight="1" x14ac:dyDescent="0.25">
      <c r="A104" s="8" t="s">
        <v>79</v>
      </c>
      <c r="B104" s="7"/>
    </row>
    <row r="105" spans="1:2" s="2" customFormat="1" ht="20.100000000000001" hidden="1" customHeight="1" x14ac:dyDescent="0.25">
      <c r="A105" s="8" t="s">
        <v>80</v>
      </c>
      <c r="B105" s="7"/>
    </row>
    <row r="106" spans="1:2" s="2" customFormat="1" ht="39.950000000000003" hidden="1" customHeight="1" x14ac:dyDescent="0.25">
      <c r="A106" s="8" t="s">
        <v>81</v>
      </c>
      <c r="B106" s="7"/>
    </row>
    <row r="107" spans="1:2" s="2" customFormat="1" ht="39.950000000000003" hidden="1" customHeight="1" x14ac:dyDescent="0.25">
      <c r="A107" s="8" t="s">
        <v>82</v>
      </c>
      <c r="B107" s="7"/>
    </row>
    <row r="108" spans="1:2" s="2" customFormat="1" ht="20.100000000000001" hidden="1" customHeight="1" x14ac:dyDescent="0.25">
      <c r="A108" s="8" t="s">
        <v>83</v>
      </c>
      <c r="B108" s="7"/>
    </row>
    <row r="109" spans="1:2" s="2" customFormat="1" ht="20.100000000000001" hidden="1" customHeight="1" x14ac:dyDescent="0.25">
      <c r="A109" s="8" t="s">
        <v>84</v>
      </c>
      <c r="B109" s="7"/>
    </row>
    <row r="110" spans="1:2" s="2" customFormat="1" ht="39.950000000000003" hidden="1" customHeight="1" x14ac:dyDescent="0.25">
      <c r="A110" s="8" t="s">
        <v>85</v>
      </c>
      <c r="B110" s="7"/>
    </row>
    <row r="111" spans="1:2" s="2" customFormat="1" ht="20.100000000000001" hidden="1" customHeight="1" x14ac:dyDescent="0.25">
      <c r="A111" s="8" t="s">
        <v>8</v>
      </c>
      <c r="B111" s="7"/>
    </row>
    <row r="112" spans="1:2" s="2" customFormat="1" ht="20.100000000000001" hidden="1" customHeight="1" x14ac:dyDescent="0.25">
      <c r="A112" s="8" t="s">
        <v>86</v>
      </c>
      <c r="B112" s="7"/>
    </row>
    <row r="113" spans="1:2" s="2" customFormat="1" ht="39.950000000000003" hidden="1" customHeight="1" x14ac:dyDescent="0.25">
      <c r="A113" s="8" t="s">
        <v>87</v>
      </c>
      <c r="B113" s="7"/>
    </row>
    <row r="114" spans="1:2" s="2" customFormat="1" ht="39.950000000000003" hidden="1" customHeight="1" x14ac:dyDescent="0.25">
      <c r="A114" s="8" t="s">
        <v>88</v>
      </c>
      <c r="B114" s="7"/>
    </row>
    <row r="115" spans="1:2" s="2" customFormat="1" ht="20.100000000000001" hidden="1" customHeight="1" x14ac:dyDescent="0.25">
      <c r="A115" s="8" t="s">
        <v>89</v>
      </c>
      <c r="B115" s="7"/>
    </row>
    <row r="116" spans="1:2" x14ac:dyDescent="0.25">
      <c r="A116" s="1"/>
    </row>
    <row r="117" spans="1:2" x14ac:dyDescent="0.25">
      <c r="A117" s="1"/>
    </row>
  </sheetData>
  <mergeCells count="12">
    <mergeCell ref="A6:B6"/>
    <mergeCell ref="A1:B1"/>
    <mergeCell ref="A2:B2"/>
    <mergeCell ref="A3:B3"/>
    <mergeCell ref="A4:B4"/>
    <mergeCell ref="A5:B5"/>
    <mergeCell ref="A13:B13"/>
    <mergeCell ref="A8:B8"/>
    <mergeCell ref="A9:B9"/>
    <mergeCell ref="A10:B10"/>
    <mergeCell ref="A12:B12"/>
    <mergeCell ref="A11:B11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FF00"/>
    <pageSetUpPr fitToPage="1"/>
  </sheetPr>
  <dimension ref="A1:AD153"/>
  <sheetViews>
    <sheetView tabSelected="1" zoomScale="70" zoomScaleNormal="70" workbookViewId="0">
      <pane xSplit="5" ySplit="10" topLeftCell="F127" activePane="bottomRight" state="frozen"/>
      <selection pane="topRight" activeCell="F1" sqref="F1"/>
      <selection pane="bottomLeft" activeCell="A11" sqref="A11"/>
      <selection pane="bottomRight" activeCell="H73" sqref="H73"/>
    </sheetView>
  </sheetViews>
  <sheetFormatPr defaultColWidth="9.140625" defaultRowHeight="15" x14ac:dyDescent="0.25"/>
  <cols>
    <col min="1" max="1" width="43.140625" style="70" customWidth="1"/>
    <col min="2" max="2" width="5.85546875" style="70" customWidth="1"/>
    <col min="3" max="3" width="14.85546875" style="70" customWidth="1"/>
    <col min="4" max="4" width="13.5703125" style="70" customWidth="1"/>
    <col min="5" max="5" width="13.140625" style="70" customWidth="1"/>
    <col min="6" max="6" width="12.28515625" style="70" customWidth="1"/>
    <col min="7" max="7" width="11.42578125" style="70" hidden="1" customWidth="1"/>
    <col min="8" max="8" width="14.28515625" style="70" customWidth="1"/>
    <col min="9" max="9" width="11.42578125" style="70" hidden="1" customWidth="1"/>
    <col min="10" max="10" width="12.28515625" style="70" customWidth="1"/>
    <col min="11" max="11" width="11.85546875" style="70" customWidth="1"/>
    <col min="12" max="12" width="14.140625" style="70" customWidth="1"/>
    <col min="13" max="13" width="10.7109375" style="70" customWidth="1"/>
    <col min="14" max="14" width="9.7109375" style="70" customWidth="1"/>
    <col min="15" max="15" width="11.7109375" style="70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3.7109375" style="70" customWidth="1"/>
    <col min="21" max="21" width="11.42578125" style="70" hidden="1" customWidth="1"/>
    <col min="22" max="22" width="9.28515625" style="70" customWidth="1"/>
    <col min="23" max="26" width="11.42578125" style="70" hidden="1" customWidth="1"/>
    <col min="27" max="27" width="9.28515625" style="70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1" spans="1:30" ht="9.75" customHeight="1" x14ac:dyDescent="0.25">
      <c r="K1" s="86"/>
    </row>
    <row r="2" spans="1:30" ht="15.75" x14ac:dyDescent="0.25">
      <c r="A2" s="118" t="s">
        <v>233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3.5" customHeight="1" x14ac:dyDescent="0.25">
      <c r="A3" s="118" t="str">
        <f>титул!B20</f>
        <v xml:space="preserve">« 23»  декабря  2019  г. 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9" t="s">
        <v>224</v>
      </c>
      <c r="B5" s="119" t="s">
        <v>225</v>
      </c>
      <c r="C5" s="119" t="s">
        <v>226</v>
      </c>
      <c r="D5" s="119" t="s">
        <v>227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30" ht="9" customHeight="1" x14ac:dyDescent="0.25">
      <c r="A6" s="119"/>
      <c r="B6" s="119"/>
      <c r="C6" s="119"/>
      <c r="D6" s="120" t="s">
        <v>228</v>
      </c>
      <c r="E6" s="119" t="s">
        <v>10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30" ht="31.5" customHeight="1" x14ac:dyDescent="0.25">
      <c r="A7" s="119"/>
      <c r="B7" s="119"/>
      <c r="C7" s="119"/>
      <c r="D7" s="121"/>
      <c r="E7" s="123" t="s">
        <v>229</v>
      </c>
      <c r="F7" s="124"/>
      <c r="G7" s="124"/>
      <c r="H7" s="124"/>
      <c r="I7" s="124"/>
      <c r="J7" s="124"/>
      <c r="K7" s="125"/>
      <c r="L7" s="123" t="s">
        <v>230</v>
      </c>
      <c r="M7" s="124"/>
      <c r="N7" s="124"/>
      <c r="O7" s="124"/>
      <c r="P7" s="124"/>
      <c r="Q7" s="124"/>
      <c r="R7" s="124"/>
      <c r="S7" s="124"/>
      <c r="T7" s="125"/>
      <c r="U7" s="120" t="s">
        <v>231</v>
      </c>
      <c r="V7" s="126" t="s">
        <v>232</v>
      </c>
      <c r="W7" s="126"/>
      <c r="X7" s="126"/>
      <c r="Y7" s="126"/>
      <c r="Z7" s="126"/>
      <c r="AA7" s="126"/>
      <c r="AB7" s="126"/>
    </row>
    <row r="8" spans="1:30" ht="143.25" customHeight="1" x14ac:dyDescent="0.25">
      <c r="A8" s="119"/>
      <c r="B8" s="119"/>
      <c r="C8" s="119"/>
      <c r="D8" s="122"/>
      <c r="E8" s="98" t="s">
        <v>312</v>
      </c>
      <c r="F8" s="73" t="s">
        <v>313</v>
      </c>
      <c r="G8" s="73" t="s">
        <v>378</v>
      </c>
      <c r="H8" s="73" t="s">
        <v>315</v>
      </c>
      <c r="I8" s="73" t="s">
        <v>314</v>
      </c>
      <c r="J8" s="73" t="s">
        <v>398</v>
      </c>
      <c r="K8" s="73" t="s">
        <v>399</v>
      </c>
      <c r="L8" s="98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386</v>
      </c>
      <c r="T8" s="73" t="s">
        <v>387</v>
      </c>
      <c r="U8" s="122"/>
      <c r="V8" s="97" t="s">
        <v>228</v>
      </c>
      <c r="W8" s="97" t="s">
        <v>334</v>
      </c>
      <c r="X8" s="97" t="s">
        <v>335</v>
      </c>
      <c r="Y8" s="97" t="s">
        <v>336</v>
      </c>
      <c r="Z8" s="97" t="s">
        <v>357</v>
      </c>
      <c r="AA8" s="97" t="s">
        <v>337</v>
      </c>
      <c r="AB8" s="97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ht="20.45" customHeight="1" x14ac:dyDescent="0.25">
      <c r="A10" s="99" t="s">
        <v>266</v>
      </c>
      <c r="B10" s="99">
        <v>100</v>
      </c>
      <c r="C10" s="99" t="s">
        <v>93</v>
      </c>
      <c r="D10" s="68">
        <f>E10+L10+U10+V10</f>
        <v>41808019.100000001</v>
      </c>
      <c r="E10" s="68">
        <f>SUM(F10:K10)</f>
        <v>32274420</v>
      </c>
      <c r="F10" s="68">
        <f t="shared" ref="F10:K10" si="0">F17</f>
        <v>0</v>
      </c>
      <c r="G10" s="68">
        <f t="shared" si="0"/>
        <v>0</v>
      </c>
      <c r="H10" s="68">
        <f t="shared" si="0"/>
        <v>31687320</v>
      </c>
      <c r="I10" s="68">
        <f t="shared" si="0"/>
        <v>0</v>
      </c>
      <c r="J10" s="68">
        <f t="shared" si="0"/>
        <v>68200</v>
      </c>
      <c r="K10" s="68">
        <f t="shared" si="0"/>
        <v>518900</v>
      </c>
      <c r="L10" s="68">
        <f>SUM(M10:T10)</f>
        <v>9497900</v>
      </c>
      <c r="M10" s="68">
        <f t="shared" ref="M10:R10" si="1">M30</f>
        <v>759000</v>
      </c>
      <c r="N10" s="68">
        <f t="shared" si="1"/>
        <v>1100</v>
      </c>
      <c r="O10" s="68">
        <f t="shared" si="1"/>
        <v>904600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5721200</v>
      </c>
      <c r="U10" s="68"/>
      <c r="V10" s="68">
        <f>SUM(W10:AB10)</f>
        <v>35699.1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35699.1</v>
      </c>
      <c r="AB10" s="68">
        <f>AB17+AB34</f>
        <v>0</v>
      </c>
      <c r="AD10" s="86"/>
    </row>
    <row r="11" spans="1:30" ht="20.45" hidden="1" customHeight="1" x14ac:dyDescent="0.3">
      <c r="A11" s="99" t="s">
        <v>94</v>
      </c>
      <c r="B11" s="99"/>
      <c r="C11" s="99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</row>
    <row r="12" spans="1:30" ht="20.45" hidden="1" customHeight="1" x14ac:dyDescent="0.3">
      <c r="A12" s="99" t="s">
        <v>95</v>
      </c>
      <c r="B12" s="99">
        <v>110</v>
      </c>
      <c r="C12" s="99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</row>
    <row r="13" spans="1:30" ht="20.45" hidden="1" customHeight="1" x14ac:dyDescent="0.25">
      <c r="A13" s="99" t="s">
        <v>96</v>
      </c>
      <c r="B13" s="99"/>
      <c r="C13" s="99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t="20.45" hidden="1" customHeight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t="20.45" hidden="1" customHeight="1" x14ac:dyDescent="0.25">
      <c r="A15" s="99" t="s">
        <v>98</v>
      </c>
      <c r="B15" s="99">
        <v>112</v>
      </c>
      <c r="C15" s="99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20.45" hidden="1" customHeight="1" x14ac:dyDescent="0.25">
      <c r="A16" s="99"/>
      <c r="B16" s="99"/>
      <c r="C16" s="99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0.45" customHeight="1" x14ac:dyDescent="0.25">
      <c r="A17" s="99" t="s">
        <v>99</v>
      </c>
      <c r="B17" s="99">
        <v>120</v>
      </c>
      <c r="C17" s="99">
        <v>130</v>
      </c>
      <c r="D17" s="68">
        <f>E17+V17</f>
        <v>32274420</v>
      </c>
      <c r="E17" s="68">
        <f>SUM(F17:K17)</f>
        <v>32274420</v>
      </c>
      <c r="F17" s="69">
        <f>F19+F20+F21+F22+F23+F24</f>
        <v>0</v>
      </c>
      <c r="G17" s="69"/>
      <c r="H17" s="68">
        <f>H19+H20+H21+H22+H23+H24</f>
        <v>31687320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518900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20.45" hidden="1" customHeight="1" x14ac:dyDescent="0.3">
      <c r="A18" s="99" t="s">
        <v>96</v>
      </c>
      <c r="B18" s="99"/>
      <c r="C18" s="99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20.45" customHeight="1" x14ac:dyDescent="0.25">
      <c r="A19" s="99" t="s">
        <v>100</v>
      </c>
      <c r="B19" s="99">
        <v>121</v>
      </c>
      <c r="C19" s="99">
        <v>130</v>
      </c>
      <c r="D19" s="68">
        <f>E19</f>
        <v>32274420</v>
      </c>
      <c r="E19" s="68">
        <f>SUM(F19:K19)</f>
        <v>32274420</v>
      </c>
      <c r="F19" s="69"/>
      <c r="G19" s="69"/>
      <c r="H19" s="69">
        <f>31055600+54800+576920</f>
        <v>31687320</v>
      </c>
      <c r="I19" s="69"/>
      <c r="J19" s="69">
        <v>68200</v>
      </c>
      <c r="K19" s="69">
        <v>518900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t="20.45" hidden="1" customHeight="1" x14ac:dyDescent="0.25">
      <c r="A20" s="99" t="s">
        <v>101</v>
      </c>
      <c r="B20" s="99">
        <v>122</v>
      </c>
      <c r="C20" s="99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t="20.45" hidden="1" customHeight="1" x14ac:dyDescent="0.25">
      <c r="A21" s="99" t="s">
        <v>102</v>
      </c>
      <c r="B21" s="99">
        <v>123</v>
      </c>
      <c r="C21" s="99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t="20.45" hidden="1" customHeight="1" x14ac:dyDescent="0.25">
      <c r="A22" s="99" t="s">
        <v>103</v>
      </c>
      <c r="B22" s="99">
        <v>124</v>
      </c>
      <c r="C22" s="99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t="20.45" hidden="1" customHeight="1" x14ac:dyDescent="0.25">
      <c r="A23" s="99" t="s">
        <v>104</v>
      </c>
      <c r="B23" s="99">
        <v>125</v>
      </c>
      <c r="C23" s="99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t="20.45" hidden="1" customHeight="1" x14ac:dyDescent="0.25">
      <c r="A24" s="99" t="s">
        <v>105</v>
      </c>
      <c r="B24" s="99">
        <v>126</v>
      </c>
      <c r="C24" s="99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t="20.45" hidden="1" customHeight="1" x14ac:dyDescent="0.25">
      <c r="A25" s="99"/>
      <c r="B25" s="99"/>
      <c r="C25" s="99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0.45" hidden="1" customHeight="1" x14ac:dyDescent="0.3">
      <c r="A26" s="99" t="s">
        <v>106</v>
      </c>
      <c r="B26" s="99">
        <v>130</v>
      </c>
      <c r="C26" s="99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t="20.45" hidden="1" customHeight="1" x14ac:dyDescent="0.25">
      <c r="A27" s="99"/>
      <c r="B27" s="99"/>
      <c r="C27" s="99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20.45" hidden="1" customHeight="1" x14ac:dyDescent="0.25">
      <c r="A28" s="99" t="s">
        <v>107</v>
      </c>
      <c r="B28" s="99">
        <v>140</v>
      </c>
      <c r="C28" s="99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ht="20.45" hidden="1" customHeight="1" x14ac:dyDescent="0.25">
      <c r="A29" s="99"/>
      <c r="B29" s="99"/>
      <c r="C29" s="99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20.45" customHeight="1" x14ac:dyDescent="0.25">
      <c r="A30" s="99" t="s">
        <v>108</v>
      </c>
      <c r="B30" s="99">
        <v>150</v>
      </c>
      <c r="C30" s="99">
        <v>180</v>
      </c>
      <c r="D30" s="68">
        <f>L30+U30</f>
        <v>9497900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9497900</v>
      </c>
      <c r="M30" s="69">
        <f>M32+M33+M151</f>
        <v>759000</v>
      </c>
      <c r="N30" s="69">
        <f t="shared" ref="N30:R30" si="2">N32+N33+N151</f>
        <v>1100</v>
      </c>
      <c r="O30" s="69">
        <f t="shared" si="2"/>
        <v>904600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ht="20.45" hidden="1" customHeight="1" x14ac:dyDescent="0.3">
      <c r="A31" s="99" t="s">
        <v>10</v>
      </c>
      <c r="B31" s="99"/>
      <c r="C31" s="99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20.45" customHeight="1" x14ac:dyDescent="0.25">
      <c r="A32" s="99" t="s">
        <v>108</v>
      </c>
      <c r="B32" s="99">
        <v>150.1</v>
      </c>
      <c r="C32" s="99">
        <v>180</v>
      </c>
      <c r="D32" s="68">
        <f>L32+U32</f>
        <v>9497900</v>
      </c>
      <c r="E32" s="68"/>
      <c r="F32" s="69"/>
      <c r="G32" s="69"/>
      <c r="H32" s="69"/>
      <c r="I32" s="69"/>
      <c r="J32" s="69"/>
      <c r="K32" s="69"/>
      <c r="L32" s="68">
        <f>SUM(M32:T32)</f>
        <v>9497900</v>
      </c>
      <c r="M32" s="69">
        <f>490900+268100</f>
        <v>759000</v>
      </c>
      <c r="N32" s="69">
        <v>1100</v>
      </c>
      <c r="O32" s="69">
        <f>306300-306300+904600</f>
        <v>904600</v>
      </c>
      <c r="P32" s="69"/>
      <c r="Q32" s="69"/>
      <c r="R32" s="69">
        <v>2112000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20.45" hidden="1" customHeight="1" x14ac:dyDescent="0.3">
      <c r="A33" s="99" t="s">
        <v>385</v>
      </c>
      <c r="B33" s="99">
        <v>150.19999999999999</v>
      </c>
      <c r="C33" s="99">
        <v>180</v>
      </c>
      <c r="D33" s="68">
        <f>L33+U33</f>
        <v>-6013</v>
      </c>
      <c r="E33" s="68"/>
      <c r="F33" s="69"/>
      <c r="G33" s="69"/>
      <c r="H33" s="69"/>
      <c r="I33" s="69"/>
      <c r="J33" s="69"/>
      <c r="K33" s="69"/>
      <c r="L33" s="68">
        <f>SUM(M33:S33)</f>
        <v>-6013</v>
      </c>
      <c r="M33" s="69">
        <v>-6013</v>
      </c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ht="20.45" customHeight="1" x14ac:dyDescent="0.25">
      <c r="A34" s="79" t="s">
        <v>109</v>
      </c>
      <c r="B34" s="99">
        <v>160</v>
      </c>
      <c r="C34" s="99"/>
      <c r="D34" s="68">
        <f>V34</f>
        <v>35699.1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35699.1</v>
      </c>
      <c r="W34" s="69"/>
      <c r="X34" s="69"/>
      <c r="Y34" s="69"/>
      <c r="Z34" s="69"/>
      <c r="AA34" s="69">
        <f>AA36</f>
        <v>35699.1</v>
      </c>
      <c r="AB34" s="69"/>
    </row>
    <row r="35" spans="1:28" ht="20.45" hidden="1" customHeight="1" x14ac:dyDescent="0.3">
      <c r="A35" s="99" t="s">
        <v>10</v>
      </c>
      <c r="B35" s="99"/>
      <c r="C35" s="99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0.45" customHeight="1" x14ac:dyDescent="0.25">
      <c r="A36" s="99" t="s">
        <v>319</v>
      </c>
      <c r="B36" s="99">
        <v>160.1</v>
      </c>
      <c r="C36" s="99">
        <v>180</v>
      </c>
      <c r="D36" s="68">
        <f t="shared" ref="D36:D41" si="3">E36+L36+U36+V36</f>
        <v>35699.1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35699.1</v>
      </c>
      <c r="W36" s="69"/>
      <c r="X36" s="69"/>
      <c r="Y36" s="69"/>
      <c r="Z36" s="69"/>
      <c r="AA36" s="69">
        <v>35699.1</v>
      </c>
      <c r="AB36" s="69"/>
    </row>
    <row r="37" spans="1:28" ht="20.45" hidden="1" customHeight="1" x14ac:dyDescent="0.25">
      <c r="A37" s="99" t="s">
        <v>320</v>
      </c>
      <c r="B37" s="99">
        <v>160.19999999999999</v>
      </c>
      <c r="C37" s="99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t="20.45" hidden="1" customHeight="1" x14ac:dyDescent="0.25">
      <c r="A38" s="99" t="s">
        <v>110</v>
      </c>
      <c r="B38" s="99" t="s">
        <v>111</v>
      </c>
      <c r="C38" s="99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t="20.45" hidden="1" customHeight="1" x14ac:dyDescent="0.25">
      <c r="A39" s="99"/>
      <c r="B39" s="99"/>
      <c r="C39" s="99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t="20.45" hidden="1" customHeight="1" x14ac:dyDescent="0.25">
      <c r="A40" s="99"/>
      <c r="B40" s="99"/>
      <c r="C40" s="99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t="20.45" hidden="1" customHeight="1" x14ac:dyDescent="0.25">
      <c r="A41" s="99" t="s">
        <v>112</v>
      </c>
      <c r="B41" s="99">
        <v>180</v>
      </c>
      <c r="C41" s="99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t="20.45" hidden="1" customHeight="1" x14ac:dyDescent="0.25">
      <c r="A42" s="99" t="s">
        <v>10</v>
      </c>
      <c r="B42" s="99"/>
      <c r="C42" s="99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t="20.45" hidden="1" customHeight="1" x14ac:dyDescent="0.25">
      <c r="A43" s="99" t="s">
        <v>113</v>
      </c>
      <c r="B43" s="99">
        <v>181</v>
      </c>
      <c r="C43" s="99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t="20.45" hidden="1" customHeight="1" x14ac:dyDescent="0.25">
      <c r="A44" s="99" t="s">
        <v>8</v>
      </c>
      <c r="B44" s="99"/>
      <c r="C44" s="99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t="20.45" hidden="1" customHeight="1" x14ac:dyDescent="0.25">
      <c r="A45" s="99" t="s">
        <v>114</v>
      </c>
      <c r="B45" s="99">
        <v>181.1</v>
      </c>
      <c r="C45" s="99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t="20.45" hidden="1" customHeight="1" x14ac:dyDescent="0.25">
      <c r="A46" s="99" t="s">
        <v>115</v>
      </c>
      <c r="B46" s="99">
        <v>181.2</v>
      </c>
      <c r="C46" s="99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t="20.45" hidden="1" customHeight="1" x14ac:dyDescent="0.25">
      <c r="A47" s="99" t="s">
        <v>116</v>
      </c>
      <c r="B47" s="99">
        <v>181.3</v>
      </c>
      <c r="C47" s="99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t="20.45" hidden="1" customHeight="1" x14ac:dyDescent="0.25">
      <c r="A48" s="99" t="s">
        <v>117</v>
      </c>
      <c r="B48" s="99">
        <v>181.4</v>
      </c>
      <c r="C48" s="99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t="20.45" hidden="1" customHeight="1" x14ac:dyDescent="0.25">
      <c r="A49" s="99" t="s">
        <v>118</v>
      </c>
      <c r="B49" s="99">
        <v>182</v>
      </c>
      <c r="C49" s="99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t="20.45" hidden="1" customHeight="1" x14ac:dyDescent="0.25">
      <c r="A50" s="99" t="s">
        <v>8</v>
      </c>
      <c r="B50" s="99"/>
      <c r="C50" s="99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t="20.45" hidden="1" customHeight="1" x14ac:dyDescent="0.25">
      <c r="A51" s="99" t="s">
        <v>119</v>
      </c>
      <c r="B51" s="99"/>
      <c r="C51" s="99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20.45" hidden="1" customHeight="1" x14ac:dyDescent="0.3">
      <c r="A52" s="99"/>
      <c r="B52" s="99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AB10+AB151-AB152-AB53</f>
        <v>0</v>
      </c>
      <c r="AC52" s="82" t="s">
        <v>374</v>
      </c>
    </row>
    <row r="53" spans="1:29" ht="20.45" customHeight="1" x14ac:dyDescent="0.25">
      <c r="A53" s="99" t="s">
        <v>120</v>
      </c>
      <c r="B53" s="99">
        <v>200</v>
      </c>
      <c r="C53" s="99" t="s">
        <v>121</v>
      </c>
      <c r="D53" s="68">
        <f>E53+L53+U53+V53</f>
        <v>45217475.75</v>
      </c>
      <c r="E53" s="68">
        <f>SUM(F53:K53)</f>
        <v>35683876.649999999</v>
      </c>
      <c r="F53" s="68">
        <f>F55+F74+F84+F96+F98+F100</f>
        <v>3409456.65</v>
      </c>
      <c r="G53" s="68">
        <f t="shared" ref="G53:K53" si="4">G55+G74+G84+G96+G98+G100</f>
        <v>0</v>
      </c>
      <c r="H53" s="68">
        <f t="shared" si="4"/>
        <v>31687320</v>
      </c>
      <c r="I53" s="68">
        <f t="shared" si="4"/>
        <v>0</v>
      </c>
      <c r="J53" s="68">
        <f t="shared" si="4"/>
        <v>68200</v>
      </c>
      <c r="K53" s="68">
        <f t="shared" si="4"/>
        <v>518900</v>
      </c>
      <c r="L53" s="68">
        <f>SUM(M53:T53)</f>
        <v>9497900</v>
      </c>
      <c r="M53" s="68">
        <f t="shared" ref="M53:U53" si="5">M55+M74+M84+M96+M98+M100</f>
        <v>759000</v>
      </c>
      <c r="N53" s="68">
        <f t="shared" si="5"/>
        <v>1100</v>
      </c>
      <c r="O53" s="68">
        <f t="shared" si="5"/>
        <v>904600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 t="shared" si="5"/>
        <v>0</v>
      </c>
      <c r="T53" s="68">
        <f t="shared" si="5"/>
        <v>5721200</v>
      </c>
      <c r="U53" s="68">
        <f t="shared" si="5"/>
        <v>0</v>
      </c>
      <c r="V53" s="68">
        <f>SUM(W53:AB53)</f>
        <v>35699.1</v>
      </c>
      <c r="W53" s="68">
        <f t="shared" ref="W53:AB53" si="6">W55+W74+W84+W96+W98+W100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35699.1</v>
      </c>
      <c r="AB53" s="68">
        <f t="shared" si="6"/>
        <v>0</v>
      </c>
    </row>
    <row r="54" spans="1:29" ht="20.45" hidden="1" customHeight="1" x14ac:dyDescent="0.3">
      <c r="A54" s="99" t="s">
        <v>122</v>
      </c>
      <c r="B54" s="99"/>
      <c r="C54" s="99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0.45" customHeight="1" x14ac:dyDescent="0.25">
      <c r="A55" s="99" t="s">
        <v>340</v>
      </c>
      <c r="B55" s="99">
        <v>210</v>
      </c>
      <c r="C55" s="99">
        <v>100</v>
      </c>
      <c r="D55" s="68">
        <f>E55+L55+U55+V55</f>
        <v>41143144.050000004</v>
      </c>
      <c r="E55" s="68">
        <f>SUM(F55:K55)</f>
        <v>33348715.850000001</v>
      </c>
      <c r="F55" s="68">
        <f>F57</f>
        <v>2860095.85</v>
      </c>
      <c r="G55" s="68">
        <f t="shared" ref="G55:K55" si="7">G57</f>
        <v>0</v>
      </c>
      <c r="H55" s="68">
        <f t="shared" si="7"/>
        <v>30488620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7758729.0999999996</v>
      </c>
      <c r="M55" s="68">
        <f t="shared" ref="M55:U55" si="8">M57</f>
        <v>625879.1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1411650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35699.1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35699.1</v>
      </c>
      <c r="AB55" s="68">
        <f t="shared" si="9"/>
        <v>0</v>
      </c>
    </row>
    <row r="56" spans="1:29" ht="20.45" hidden="1" customHeight="1" x14ac:dyDescent="0.3">
      <c r="A56" s="99" t="s">
        <v>8</v>
      </c>
      <c r="B56" s="99"/>
      <c r="C56" s="99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ht="20.45" customHeight="1" x14ac:dyDescent="0.25">
      <c r="A57" s="99" t="s">
        <v>123</v>
      </c>
      <c r="B57" s="99">
        <v>211</v>
      </c>
      <c r="C57" s="99">
        <v>110</v>
      </c>
      <c r="D57" s="68">
        <f>E57+L57+U57+V57</f>
        <v>41143144.050000004</v>
      </c>
      <c r="E57" s="68">
        <f>SUM(F57:K57)</f>
        <v>33348715.850000001</v>
      </c>
      <c r="F57" s="68">
        <f>SUM(F59:F73)</f>
        <v>2860095.85</v>
      </c>
      <c r="G57" s="68">
        <f t="shared" ref="G57:K57" si="10">SUM(G59:G73)</f>
        <v>0</v>
      </c>
      <c r="H57" s="68">
        <f>SUM(H59:H73)</f>
        <v>30488620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7758729.0999999996</v>
      </c>
      <c r="M57" s="68">
        <f t="shared" ref="M57:U57" si="11">SUM(M59:M73)</f>
        <v>625879.1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1411650</v>
      </c>
      <c r="S57" s="68">
        <f t="shared" si="11"/>
        <v>0</v>
      </c>
      <c r="T57" s="68">
        <f t="shared" si="11"/>
        <v>5721200</v>
      </c>
      <c r="U57" s="68">
        <f t="shared" si="11"/>
        <v>0</v>
      </c>
      <c r="V57" s="68">
        <f>SUM(W57:AB57)</f>
        <v>35699.1</v>
      </c>
      <c r="W57" s="68">
        <f t="shared" ref="W57:AB57" si="12">SUM(W59:W73)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35699.1</v>
      </c>
      <c r="AB57" s="68">
        <f t="shared" si="12"/>
        <v>0</v>
      </c>
    </row>
    <row r="58" spans="1:29" ht="20.45" hidden="1" customHeight="1" x14ac:dyDescent="0.3">
      <c r="A58" s="99" t="s">
        <v>8</v>
      </c>
      <c r="B58" s="99"/>
      <c r="C58" s="99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ht="20.45" customHeight="1" x14ac:dyDescent="0.25">
      <c r="A59" s="99" t="s">
        <v>124</v>
      </c>
      <c r="B59" s="99">
        <v>211.1</v>
      </c>
      <c r="C59" s="99" t="s">
        <v>283</v>
      </c>
      <c r="D59" s="68">
        <f t="shared" ref="D59:D74" si="13">E59+L59+U59+V59</f>
        <v>29992820</v>
      </c>
      <c r="E59" s="68">
        <f>SUM(F59:K59)</f>
        <v>25598620</v>
      </c>
      <c r="F59" s="69">
        <v>2194100</v>
      </c>
      <c r="G59" s="69"/>
      <c r="H59" s="69">
        <f>23472000+157600-15400-652800+443120</f>
        <v>23404520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2" si="14">SUM(W59:AB59)</f>
        <v>0</v>
      </c>
      <c r="W59" s="69"/>
      <c r="X59" s="69"/>
      <c r="Y59" s="69"/>
      <c r="Z59" s="69"/>
      <c r="AA59" s="69"/>
      <c r="AB59" s="69"/>
    </row>
    <row r="60" spans="1:29" ht="33" customHeight="1" x14ac:dyDescent="0.25">
      <c r="A60" s="99" t="s">
        <v>391</v>
      </c>
      <c r="B60" s="99"/>
      <c r="C60" s="99" t="s">
        <v>392</v>
      </c>
      <c r="D60" s="68">
        <f>E60+L60+U60+V60</f>
        <v>41600</v>
      </c>
      <c r="E60" s="68">
        <f>SUM(F60:K60)</f>
        <v>41600</v>
      </c>
      <c r="F60" s="69"/>
      <c r="G60" s="69"/>
      <c r="H60" s="69">
        <f>21600+20000</f>
        <v>41600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20.45" customHeight="1" x14ac:dyDescent="0.25">
      <c r="A61" s="99" t="s">
        <v>321</v>
      </c>
      <c r="B61" s="99">
        <v>211.2</v>
      </c>
      <c r="C61" s="99" t="s">
        <v>393</v>
      </c>
      <c r="D61" s="68">
        <f t="shared" si="13"/>
        <v>625879.1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625879.1</v>
      </c>
      <c r="M61" s="69">
        <f>390900+234979.1</f>
        <v>625879.1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0.45" hidden="1" customHeight="1" x14ac:dyDescent="0.25">
      <c r="A62" s="99" t="s">
        <v>125</v>
      </c>
      <c r="B62" s="99">
        <v>211.3</v>
      </c>
      <c r="C62" s="99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20.45" hidden="1" customHeight="1" x14ac:dyDescent="0.25">
      <c r="A63" s="99" t="s">
        <v>127</v>
      </c>
      <c r="B63" s="99">
        <v>211.4</v>
      </c>
      <c r="C63" s="99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0.45" hidden="1" customHeight="1" x14ac:dyDescent="0.25">
      <c r="A64" s="99" t="s">
        <v>129</v>
      </c>
      <c r="B64" s="99">
        <v>211.5</v>
      </c>
      <c r="C64" s="99" t="s">
        <v>285</v>
      </c>
      <c r="D64" s="68">
        <f t="shared" si="13"/>
        <v>0</v>
      </c>
      <c r="E64" s="68">
        <f t="shared" ref="E64:E76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t="20.45" hidden="1" customHeight="1" x14ac:dyDescent="0.25">
      <c r="A65" s="99" t="s">
        <v>130</v>
      </c>
      <c r="B65" s="99">
        <v>211.6</v>
      </c>
      <c r="C65" s="99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20.45" customHeight="1" x14ac:dyDescent="0.25">
      <c r="A66" s="99" t="s">
        <v>132</v>
      </c>
      <c r="B66" s="99">
        <v>211.7</v>
      </c>
      <c r="C66" s="99" t="s">
        <v>286</v>
      </c>
      <c r="D66" s="68">
        <f t="shared" si="13"/>
        <v>88000</v>
      </c>
      <c r="E66" s="68">
        <f t="shared" si="15"/>
        <v>8500</v>
      </c>
      <c r="F66" s="69"/>
      <c r="G66" s="69"/>
      <c r="H66" s="69">
        <v>8500</v>
      </c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1000</v>
      </c>
      <c r="W66" s="69"/>
      <c r="X66" s="69"/>
      <c r="Y66" s="69"/>
      <c r="Z66" s="69"/>
      <c r="AA66" s="69">
        <v>1000</v>
      </c>
      <c r="AB66" s="69"/>
    </row>
    <row r="67" spans="1:28" ht="20.45" hidden="1" customHeight="1" x14ac:dyDescent="0.25">
      <c r="A67" s="99" t="s">
        <v>395</v>
      </c>
      <c r="B67" s="99"/>
      <c r="C67" s="99" t="s">
        <v>394</v>
      </c>
      <c r="D67" s="68">
        <f>E67+L67+U67+V67</f>
        <v>0</v>
      </c>
      <c r="E67" s="68">
        <f>SUM(F67:K67)</f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t="20.45" hidden="1" customHeight="1" x14ac:dyDescent="0.25">
      <c r="A68" s="99" t="s">
        <v>133</v>
      </c>
      <c r="B68" s="99">
        <v>211.8</v>
      </c>
      <c r="C68" s="99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20.45" customHeight="1" x14ac:dyDescent="0.25">
      <c r="A69" s="99" t="s">
        <v>422</v>
      </c>
      <c r="B69" s="99"/>
      <c r="C69" s="99" t="s">
        <v>396</v>
      </c>
      <c r="D69" s="68">
        <f>E69+L69+U69+V69</f>
        <v>155127.1</v>
      </c>
      <c r="E69" s="68">
        <f>SUM(F69:K69)</f>
        <v>26000</v>
      </c>
      <c r="F69" s="69"/>
      <c r="G69" s="69"/>
      <c r="H69" s="69">
        <v>26000</v>
      </c>
      <c r="I69" s="69"/>
      <c r="J69" s="69"/>
      <c r="K69" s="69"/>
      <c r="L69" s="68">
        <f>SUM(M69:S69)</f>
        <v>125479.4</v>
      </c>
      <c r="M69" s="69"/>
      <c r="N69" s="69"/>
      <c r="O69" s="69"/>
      <c r="P69" s="69"/>
      <c r="Q69" s="69"/>
      <c r="R69" s="69">
        <f>92500+22400+10579.4</f>
        <v>125479.4</v>
      </c>
      <c r="S69" s="69"/>
      <c r="T69" s="69"/>
      <c r="U69" s="69"/>
      <c r="V69" s="68">
        <f t="shared" si="14"/>
        <v>3647.7</v>
      </c>
      <c r="W69" s="69"/>
      <c r="X69" s="69"/>
      <c r="Y69" s="69"/>
      <c r="Z69" s="69"/>
      <c r="AA69" s="69">
        <v>3647.7</v>
      </c>
      <c r="AB69" s="69"/>
    </row>
    <row r="70" spans="1:28" ht="20.45" customHeight="1" x14ac:dyDescent="0.25">
      <c r="A70" s="99" t="s">
        <v>427</v>
      </c>
      <c r="B70" s="99"/>
      <c r="C70" s="99" t="s">
        <v>426</v>
      </c>
      <c r="D70" s="68">
        <f>E70+L70+U70+V70</f>
        <v>3430</v>
      </c>
      <c r="E70" s="68">
        <f>SUM(F70:K70)</f>
        <v>3430</v>
      </c>
      <c r="F70" s="69">
        <v>3430</v>
      </c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20.45" hidden="1" customHeight="1" x14ac:dyDescent="0.25">
      <c r="A71" s="99" t="s">
        <v>134</v>
      </c>
      <c r="B71" s="99">
        <v>211.9</v>
      </c>
      <c r="C71" s="99" t="s">
        <v>135</v>
      </c>
      <c r="D71" s="68">
        <f t="shared" si="13"/>
        <v>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SUM(M71:S71)</f>
        <v>0</v>
      </c>
      <c r="M71" s="69"/>
      <c r="N71" s="69"/>
      <c r="O71" s="69"/>
      <c r="P71" s="69"/>
      <c r="Q71" s="69"/>
      <c r="R71" s="69"/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20.45" customHeight="1" x14ac:dyDescent="0.25">
      <c r="A72" s="99" t="s">
        <v>136</v>
      </c>
      <c r="B72" s="99">
        <v>211.1</v>
      </c>
      <c r="C72" s="99" t="s">
        <v>400</v>
      </c>
      <c r="D72" s="68">
        <f t="shared" si="13"/>
        <v>1261228.6000000001</v>
      </c>
      <c r="E72" s="68">
        <f t="shared" si="15"/>
        <v>22506.6</v>
      </c>
      <c r="F72" s="69"/>
      <c r="G72" s="69"/>
      <c r="H72" s="69">
        <v>22506.6</v>
      </c>
      <c r="I72" s="69"/>
      <c r="J72" s="69"/>
      <c r="K72" s="69"/>
      <c r="L72" s="68">
        <f>SUM(M72:T72)</f>
        <v>1207670.6000000001</v>
      </c>
      <c r="M72" s="69"/>
      <c r="N72" s="69"/>
      <c r="O72" s="69"/>
      <c r="P72" s="69"/>
      <c r="Q72" s="69"/>
      <c r="R72" s="69">
        <f>996000-22400+244650-10579.4</f>
        <v>1207670.6000000001</v>
      </c>
      <c r="S72" s="69"/>
      <c r="T72" s="69"/>
      <c r="U72" s="69"/>
      <c r="V72" s="68">
        <f t="shared" si="14"/>
        <v>31051.4</v>
      </c>
      <c r="W72" s="69"/>
      <c r="X72" s="69"/>
      <c r="Y72" s="69"/>
      <c r="Z72" s="69"/>
      <c r="AA72" s="69">
        <f>4000+27051.4</f>
        <v>31051.4</v>
      </c>
      <c r="AB72" s="69"/>
    </row>
    <row r="73" spans="1:28" ht="20.45" customHeight="1" x14ac:dyDescent="0.25">
      <c r="A73" s="99" t="s">
        <v>138</v>
      </c>
      <c r="B73" s="99">
        <v>211.11</v>
      </c>
      <c r="C73" s="99" t="s">
        <v>288</v>
      </c>
      <c r="D73" s="68">
        <f t="shared" si="13"/>
        <v>8975059.25</v>
      </c>
      <c r="E73" s="68">
        <f t="shared" si="15"/>
        <v>7648059.25</v>
      </c>
      <c r="F73" s="69">
        <v>662565.85</v>
      </c>
      <c r="G73" s="69"/>
      <c r="H73" s="69">
        <f>7088500+47500-4600-197200+133800-45000-15000-22506.6</f>
        <v>6985493.4000000004</v>
      </c>
      <c r="I73" s="69"/>
      <c r="J73" s="69"/>
      <c r="K73" s="69"/>
      <c r="L73" s="68">
        <f>SUM(M73:T73)</f>
        <v>1327000</v>
      </c>
      <c r="M73" s="69"/>
      <c r="N73" s="69"/>
      <c r="O73" s="69"/>
      <c r="P73" s="69"/>
      <c r="Q73" s="69"/>
      <c r="R73" s="69"/>
      <c r="S73" s="69"/>
      <c r="T73" s="69">
        <v>1327000</v>
      </c>
      <c r="U73" s="69"/>
      <c r="V73" s="68">
        <f>SUM(W73:AB73)</f>
        <v>0</v>
      </c>
      <c r="W73" s="69"/>
      <c r="X73" s="69"/>
      <c r="Y73" s="69"/>
      <c r="Z73" s="69"/>
      <c r="AA73" s="69"/>
      <c r="AB73" s="69"/>
    </row>
    <row r="74" spans="1:28" ht="20.45" customHeight="1" x14ac:dyDescent="0.25">
      <c r="A74" s="99" t="s">
        <v>139</v>
      </c>
      <c r="B74" s="99">
        <v>220</v>
      </c>
      <c r="C74" s="99">
        <v>300</v>
      </c>
      <c r="D74" s="68">
        <f t="shared" si="13"/>
        <v>133120.9</v>
      </c>
      <c r="E74" s="68">
        <f t="shared" si="15"/>
        <v>0</v>
      </c>
      <c r="F74" s="68">
        <f>F76</f>
        <v>0</v>
      </c>
      <c r="G74" s="68">
        <f t="shared" ref="G74:AB74" si="16">G76</f>
        <v>0</v>
      </c>
      <c r="H74" s="68">
        <f t="shared" si="16"/>
        <v>0</v>
      </c>
      <c r="I74" s="68">
        <f t="shared" si="16"/>
        <v>0</v>
      </c>
      <c r="J74" s="68">
        <f>J76</f>
        <v>0</v>
      </c>
      <c r="K74" s="68">
        <f t="shared" si="16"/>
        <v>0</v>
      </c>
      <c r="L74" s="68">
        <f>SUM(M74:S74)</f>
        <v>133120.9</v>
      </c>
      <c r="M74" s="68">
        <f t="shared" si="16"/>
        <v>133120.9</v>
      </c>
      <c r="N74" s="68">
        <f t="shared" si="16"/>
        <v>0</v>
      </c>
      <c r="O74" s="68">
        <f t="shared" si="16"/>
        <v>0</v>
      </c>
      <c r="P74" s="68">
        <f t="shared" si="16"/>
        <v>0</v>
      </c>
      <c r="Q74" s="68">
        <f t="shared" si="16"/>
        <v>0</v>
      </c>
      <c r="R74" s="68">
        <f t="shared" si="16"/>
        <v>0</v>
      </c>
      <c r="S74" s="68">
        <f>S76</f>
        <v>0</v>
      </c>
      <c r="T74" s="68">
        <f>T76</f>
        <v>0</v>
      </c>
      <c r="U74" s="68">
        <f t="shared" si="16"/>
        <v>0</v>
      </c>
      <c r="V74" s="68">
        <f>SUM(W74:AB74)</f>
        <v>0</v>
      </c>
      <c r="W74" s="68">
        <f t="shared" si="16"/>
        <v>0</v>
      </c>
      <c r="X74" s="68">
        <f t="shared" si="16"/>
        <v>0</v>
      </c>
      <c r="Y74" s="68">
        <f t="shared" si="16"/>
        <v>0</v>
      </c>
      <c r="Z74" s="68">
        <f t="shared" si="16"/>
        <v>0</v>
      </c>
      <c r="AA74" s="68">
        <f t="shared" si="16"/>
        <v>0</v>
      </c>
      <c r="AB74" s="68">
        <f t="shared" si="16"/>
        <v>0</v>
      </c>
    </row>
    <row r="75" spans="1:28" ht="20.45" hidden="1" customHeight="1" x14ac:dyDescent="0.3">
      <c r="A75" s="99" t="s">
        <v>10</v>
      </c>
      <c r="B75" s="99"/>
      <c r="C75" s="99"/>
      <c r="D75" s="68"/>
      <c r="E75" s="68"/>
      <c r="F75" s="69"/>
      <c r="G75" s="69"/>
      <c r="H75" s="69"/>
      <c r="I75" s="69"/>
      <c r="J75" s="69"/>
      <c r="K75" s="69"/>
      <c r="L75" s="68"/>
      <c r="M75" s="69"/>
      <c r="N75" s="69"/>
      <c r="O75" s="69"/>
      <c r="P75" s="69"/>
      <c r="Q75" s="69"/>
      <c r="R75" s="69"/>
      <c r="S75" s="69"/>
      <c r="T75" s="69"/>
      <c r="U75" s="69"/>
      <c r="V75" s="68"/>
      <c r="W75" s="69"/>
      <c r="X75" s="69"/>
      <c r="Y75" s="69"/>
      <c r="Z75" s="69"/>
      <c r="AA75" s="69"/>
      <c r="AB75" s="69"/>
    </row>
    <row r="76" spans="1:28" ht="20.45" customHeight="1" x14ac:dyDescent="0.25">
      <c r="A76" s="99" t="s">
        <v>140</v>
      </c>
      <c r="B76" s="99">
        <v>221</v>
      </c>
      <c r="C76" s="99">
        <v>320</v>
      </c>
      <c r="D76" s="68">
        <f>E76+L76+U76+V76</f>
        <v>133120.9</v>
      </c>
      <c r="E76" s="68">
        <f t="shared" si="15"/>
        <v>0</v>
      </c>
      <c r="F76" s="68">
        <f t="shared" ref="F76:K76" si="17">SUM(F78:F83)</f>
        <v>0</v>
      </c>
      <c r="G76" s="68">
        <f t="shared" si="17"/>
        <v>0</v>
      </c>
      <c r="H76" s="68">
        <f t="shared" si="17"/>
        <v>0</v>
      </c>
      <c r="I76" s="68">
        <f t="shared" si="17"/>
        <v>0</v>
      </c>
      <c r="J76" s="68">
        <f t="shared" si="17"/>
        <v>0</v>
      </c>
      <c r="K76" s="68">
        <f t="shared" si="17"/>
        <v>0</v>
      </c>
      <c r="L76" s="68">
        <f>SUM(M76:S76)</f>
        <v>133120.9</v>
      </c>
      <c r="M76" s="68">
        <f t="shared" ref="M76:U76" si="18">SUM(M78:M83)</f>
        <v>133120.9</v>
      </c>
      <c r="N76" s="68">
        <f t="shared" si="18"/>
        <v>0</v>
      </c>
      <c r="O76" s="68">
        <f t="shared" si="18"/>
        <v>0</v>
      </c>
      <c r="P76" s="68">
        <f t="shared" si="18"/>
        <v>0</v>
      </c>
      <c r="Q76" s="68">
        <f t="shared" si="18"/>
        <v>0</v>
      </c>
      <c r="R76" s="68">
        <f t="shared" si="18"/>
        <v>0</v>
      </c>
      <c r="S76" s="68">
        <f>SUM(S78:S83)</f>
        <v>0</v>
      </c>
      <c r="T76" s="68">
        <f>SUM(T78:T83)</f>
        <v>0</v>
      </c>
      <c r="U76" s="68">
        <f t="shared" si="18"/>
        <v>0</v>
      </c>
      <c r="V76" s="68">
        <f>SUM(W76:AB76)</f>
        <v>0</v>
      </c>
      <c r="W76" s="68">
        <f t="shared" ref="W76:AB76" si="19">SUM(W78:W83)</f>
        <v>0</v>
      </c>
      <c r="X76" s="68">
        <f t="shared" si="19"/>
        <v>0</v>
      </c>
      <c r="Y76" s="68">
        <f t="shared" si="19"/>
        <v>0</v>
      </c>
      <c r="Z76" s="68">
        <f t="shared" si="19"/>
        <v>0</v>
      </c>
      <c r="AA76" s="68">
        <f t="shared" si="19"/>
        <v>0</v>
      </c>
      <c r="AB76" s="68">
        <f t="shared" si="19"/>
        <v>0</v>
      </c>
    </row>
    <row r="77" spans="1:28" ht="20.45" hidden="1" customHeight="1" x14ac:dyDescent="0.3">
      <c r="A77" s="99" t="s">
        <v>8</v>
      </c>
      <c r="B77" s="79"/>
      <c r="C77" s="79"/>
      <c r="D77" s="68"/>
      <c r="E77" s="68"/>
      <c r="F77" s="69"/>
      <c r="G77" s="69"/>
      <c r="H77" s="69"/>
      <c r="I77" s="69"/>
      <c r="J77" s="69"/>
      <c r="K77" s="69"/>
      <c r="L77" s="68"/>
      <c r="M77" s="69"/>
      <c r="N77" s="69"/>
      <c r="O77" s="69"/>
      <c r="P77" s="69"/>
      <c r="Q77" s="69"/>
      <c r="R77" s="69"/>
      <c r="S77" s="69"/>
      <c r="T77" s="69"/>
      <c r="U77" s="69"/>
      <c r="V77" s="68"/>
      <c r="W77" s="69"/>
      <c r="X77" s="69"/>
      <c r="Y77" s="69"/>
      <c r="Z77" s="69"/>
      <c r="AA77" s="69"/>
      <c r="AB77" s="69"/>
    </row>
    <row r="78" spans="1:28" ht="20.45" hidden="1" customHeight="1" x14ac:dyDescent="0.25">
      <c r="A78" s="99" t="s">
        <v>141</v>
      </c>
      <c r="B78" s="99">
        <v>221.1</v>
      </c>
      <c r="C78" s="99" t="s">
        <v>142</v>
      </c>
      <c r="D78" s="68">
        <f t="shared" ref="D78:D84" si="20">E78+L78+U78+V78</f>
        <v>0</v>
      </c>
      <c r="E78" s="68">
        <f t="shared" ref="E78:E84" si="21">SUM(F78:K78)</f>
        <v>0</v>
      </c>
      <c r="F78" s="69"/>
      <c r="G78" s="69"/>
      <c r="H78" s="69"/>
      <c r="I78" s="69"/>
      <c r="J78" s="69"/>
      <c r="K78" s="69"/>
      <c r="L78" s="68">
        <f t="shared" ref="L78:L83" si="22">SUM(M78:S78)</f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ref="V78:V84" si="23">SUM(W78:AB78)</f>
        <v>0</v>
      </c>
      <c r="W78" s="69"/>
      <c r="X78" s="69"/>
      <c r="Y78" s="69"/>
      <c r="Z78" s="69"/>
      <c r="AA78" s="69"/>
      <c r="AB78" s="69"/>
    </row>
    <row r="79" spans="1:28" ht="20.45" hidden="1" customHeight="1" x14ac:dyDescent="0.25">
      <c r="A79" s="99" t="s">
        <v>322</v>
      </c>
      <c r="B79" s="99">
        <v>221.2</v>
      </c>
      <c r="C79" s="99" t="s">
        <v>143</v>
      </c>
      <c r="D79" s="68">
        <f t="shared" si="20"/>
        <v>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t="20.45" customHeight="1" x14ac:dyDescent="0.25">
      <c r="A80" s="99" t="s">
        <v>144</v>
      </c>
      <c r="B80" s="99">
        <v>221.3</v>
      </c>
      <c r="C80" s="99" t="s">
        <v>403</v>
      </c>
      <c r="D80" s="68">
        <f t="shared" si="20"/>
        <v>133120.9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133120.9</v>
      </c>
      <c r="M80" s="69">
        <f>100000+33120.9</f>
        <v>133120.9</v>
      </c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t="20.45" hidden="1" customHeight="1" x14ac:dyDescent="0.25">
      <c r="A81" s="99" t="s">
        <v>146</v>
      </c>
      <c r="B81" s="99">
        <v>222</v>
      </c>
      <c r="C81" s="99" t="s">
        <v>147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t="20.45" hidden="1" customHeight="1" x14ac:dyDescent="0.25">
      <c r="A82" s="99" t="s">
        <v>148</v>
      </c>
      <c r="B82" s="99">
        <v>223</v>
      </c>
      <c r="C82" s="99" t="s">
        <v>149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20.45" hidden="1" customHeight="1" x14ac:dyDescent="0.25">
      <c r="A83" s="99" t="s">
        <v>150</v>
      </c>
      <c r="B83" s="99">
        <v>224</v>
      </c>
      <c r="C83" s="99" t="s">
        <v>151</v>
      </c>
      <c r="D83" s="68">
        <f t="shared" si="20"/>
        <v>0</v>
      </c>
      <c r="E83" s="68">
        <f t="shared" si="21"/>
        <v>0</v>
      </c>
      <c r="F83" s="69"/>
      <c r="G83" s="69"/>
      <c r="H83" s="69"/>
      <c r="I83" s="69"/>
      <c r="J83" s="69"/>
      <c r="K83" s="69"/>
      <c r="L83" s="68">
        <f t="shared" si="22"/>
        <v>0</v>
      </c>
      <c r="M83" s="69"/>
      <c r="N83" s="69"/>
      <c r="O83" s="69"/>
      <c r="P83" s="69"/>
      <c r="Q83" s="69"/>
      <c r="R83" s="69"/>
      <c r="S83" s="69"/>
      <c r="T83" s="69"/>
      <c r="U83" s="69"/>
      <c r="V83" s="68">
        <f t="shared" si="23"/>
        <v>0</v>
      </c>
      <c r="W83" s="69"/>
      <c r="X83" s="69"/>
      <c r="Y83" s="69"/>
      <c r="Z83" s="69"/>
      <c r="AA83" s="69"/>
      <c r="AB83" s="69"/>
    </row>
    <row r="84" spans="1:28" ht="20.45" customHeight="1" x14ac:dyDescent="0.25">
      <c r="A84" s="99" t="s">
        <v>152</v>
      </c>
      <c r="B84" s="99">
        <v>230</v>
      </c>
      <c r="C84" s="99">
        <v>800</v>
      </c>
      <c r="D84" s="68">
        <f t="shared" si="20"/>
        <v>1900</v>
      </c>
      <c r="E84" s="68">
        <f t="shared" si="21"/>
        <v>800</v>
      </c>
      <c r="F84" s="68">
        <f t="shared" ref="F84:K84" si="24">F86+F89</f>
        <v>800</v>
      </c>
      <c r="G84" s="68">
        <f t="shared" si="24"/>
        <v>0</v>
      </c>
      <c r="H84" s="68">
        <f t="shared" si="24"/>
        <v>0</v>
      </c>
      <c r="I84" s="68">
        <f t="shared" si="24"/>
        <v>0</v>
      </c>
      <c r="J84" s="68">
        <f t="shared" si="24"/>
        <v>0</v>
      </c>
      <c r="K84" s="68">
        <f t="shared" si="24"/>
        <v>0</v>
      </c>
      <c r="L84" s="68">
        <f>SUM(M84:T84)</f>
        <v>1100</v>
      </c>
      <c r="M84" s="68">
        <f t="shared" ref="M84:U84" si="25">M86+M89</f>
        <v>0</v>
      </c>
      <c r="N84" s="68">
        <f t="shared" si="25"/>
        <v>1100</v>
      </c>
      <c r="O84" s="68">
        <f t="shared" si="25"/>
        <v>0</v>
      </c>
      <c r="P84" s="68">
        <f t="shared" si="25"/>
        <v>0</v>
      </c>
      <c r="Q84" s="68">
        <f t="shared" si="25"/>
        <v>0</v>
      </c>
      <c r="R84" s="68">
        <f t="shared" si="25"/>
        <v>0</v>
      </c>
      <c r="S84" s="68">
        <f>S86+S89</f>
        <v>0</v>
      </c>
      <c r="T84" s="68">
        <f>T86+T89</f>
        <v>0</v>
      </c>
      <c r="U84" s="68">
        <f t="shared" si="25"/>
        <v>0</v>
      </c>
      <c r="V84" s="68">
        <f t="shared" si="23"/>
        <v>0</v>
      </c>
      <c r="W84" s="68">
        <f t="shared" ref="W84:AB84" si="26">W86+W89</f>
        <v>0</v>
      </c>
      <c r="X84" s="68">
        <f t="shared" si="26"/>
        <v>0</v>
      </c>
      <c r="Y84" s="68">
        <f t="shared" si="26"/>
        <v>0</v>
      </c>
      <c r="Z84" s="68">
        <f t="shared" si="26"/>
        <v>0</v>
      </c>
      <c r="AA84" s="68">
        <f t="shared" si="26"/>
        <v>0</v>
      </c>
      <c r="AB84" s="68">
        <f t="shared" si="26"/>
        <v>0</v>
      </c>
    </row>
    <row r="85" spans="1:28" ht="20.45" hidden="1" customHeight="1" x14ac:dyDescent="0.3">
      <c r="A85" s="99" t="s">
        <v>10</v>
      </c>
      <c r="B85" s="79"/>
      <c r="C85" s="79"/>
      <c r="D85" s="68"/>
      <c r="E85" s="68"/>
      <c r="F85" s="69"/>
      <c r="G85" s="69"/>
      <c r="H85" s="69"/>
      <c r="I85" s="69"/>
      <c r="J85" s="69"/>
      <c r="K85" s="69"/>
      <c r="L85" s="68"/>
      <c r="M85" s="69"/>
      <c r="N85" s="69"/>
      <c r="O85" s="69"/>
      <c r="P85" s="69"/>
      <c r="Q85" s="69"/>
      <c r="R85" s="69"/>
      <c r="S85" s="69"/>
      <c r="T85" s="69"/>
      <c r="U85" s="69"/>
      <c r="V85" s="68"/>
      <c r="W85" s="69"/>
      <c r="X85" s="69"/>
      <c r="Y85" s="69"/>
      <c r="Z85" s="69"/>
      <c r="AA85" s="69"/>
      <c r="AB85" s="69"/>
    </row>
    <row r="86" spans="1:28" ht="20.45" hidden="1" customHeight="1" x14ac:dyDescent="0.25">
      <c r="A86" s="99" t="s">
        <v>153</v>
      </c>
      <c r="B86" s="99">
        <v>231</v>
      </c>
      <c r="C86" s="99">
        <v>830</v>
      </c>
      <c r="D86" s="68">
        <f>E86+L86+U86+V86</f>
        <v>0</v>
      </c>
      <c r="E86" s="68">
        <f>SUM(F86:K86)</f>
        <v>0</v>
      </c>
      <c r="F86" s="68">
        <f t="shared" ref="F86:K86" si="27">F88</f>
        <v>0</v>
      </c>
      <c r="G86" s="68">
        <f t="shared" si="27"/>
        <v>0</v>
      </c>
      <c r="H86" s="68">
        <f t="shared" si="27"/>
        <v>0</v>
      </c>
      <c r="I86" s="68">
        <f t="shared" si="27"/>
        <v>0</v>
      </c>
      <c r="J86" s="68">
        <f t="shared" si="27"/>
        <v>0</v>
      </c>
      <c r="K86" s="68">
        <f t="shared" si="27"/>
        <v>0</v>
      </c>
      <c r="L86" s="68">
        <f>SUM(M86:S86)</f>
        <v>0</v>
      </c>
      <c r="M86" s="68">
        <f t="shared" ref="M86:U86" si="28">M88</f>
        <v>0</v>
      </c>
      <c r="N86" s="68">
        <f t="shared" si="28"/>
        <v>0</v>
      </c>
      <c r="O86" s="68">
        <f t="shared" si="28"/>
        <v>0</v>
      </c>
      <c r="P86" s="68">
        <f t="shared" si="28"/>
        <v>0</v>
      </c>
      <c r="Q86" s="68">
        <f t="shared" si="28"/>
        <v>0</v>
      </c>
      <c r="R86" s="68">
        <f t="shared" si="28"/>
        <v>0</v>
      </c>
      <c r="S86" s="68">
        <f>S88</f>
        <v>0</v>
      </c>
      <c r="T86" s="68"/>
      <c r="U86" s="68">
        <f t="shared" si="28"/>
        <v>0</v>
      </c>
      <c r="V86" s="68">
        <f>SUM(W86:AB86)</f>
        <v>0</v>
      </c>
      <c r="W86" s="68">
        <f t="shared" ref="W86:AB86" si="29">W88</f>
        <v>0</v>
      </c>
      <c r="X86" s="68">
        <f t="shared" si="29"/>
        <v>0</v>
      </c>
      <c r="Y86" s="68">
        <f t="shared" si="29"/>
        <v>0</v>
      </c>
      <c r="Z86" s="68">
        <f t="shared" si="29"/>
        <v>0</v>
      </c>
      <c r="AA86" s="68">
        <f t="shared" si="29"/>
        <v>0</v>
      </c>
      <c r="AB86" s="68">
        <f t="shared" si="29"/>
        <v>0</v>
      </c>
    </row>
    <row r="87" spans="1:28" ht="20.45" hidden="1" customHeight="1" x14ac:dyDescent="0.25">
      <c r="A87" s="99" t="s">
        <v>8</v>
      </c>
      <c r="B87" s="83"/>
      <c r="C87" s="83"/>
      <c r="D87" s="68"/>
      <c r="E87" s="84"/>
      <c r="F87" s="85"/>
      <c r="G87" s="85"/>
      <c r="H87" s="85"/>
      <c r="I87" s="85"/>
      <c r="J87" s="85"/>
      <c r="K87" s="85"/>
      <c r="L87" s="84"/>
      <c r="M87" s="85"/>
      <c r="N87" s="85"/>
      <c r="O87" s="85"/>
      <c r="P87" s="85"/>
      <c r="Q87" s="85"/>
      <c r="R87" s="85"/>
      <c r="S87" s="85"/>
      <c r="T87" s="85"/>
      <c r="U87" s="85"/>
      <c r="V87" s="84"/>
      <c r="W87" s="85"/>
      <c r="X87" s="85"/>
      <c r="Y87" s="85"/>
      <c r="Z87" s="85"/>
      <c r="AA87" s="85"/>
      <c r="AB87" s="85"/>
    </row>
    <row r="88" spans="1:28" ht="20.45" hidden="1" customHeight="1" x14ac:dyDescent="0.25">
      <c r="A88" s="99" t="s">
        <v>154</v>
      </c>
      <c r="B88" s="99">
        <v>231.1</v>
      </c>
      <c r="C88" s="99" t="s">
        <v>155</v>
      </c>
      <c r="D88" s="68">
        <f>E88+L88+U88+V88</f>
        <v>0</v>
      </c>
      <c r="E88" s="68">
        <f>SUM(F88:K88)</f>
        <v>0</v>
      </c>
      <c r="F88" s="69"/>
      <c r="G88" s="69"/>
      <c r="H88" s="69"/>
      <c r="I88" s="69"/>
      <c r="J88" s="69"/>
      <c r="K88" s="69"/>
      <c r="L88" s="68">
        <f>SUM(M88:S88)</f>
        <v>0</v>
      </c>
      <c r="M88" s="69"/>
      <c r="N88" s="69"/>
      <c r="O88" s="69"/>
      <c r="P88" s="69"/>
      <c r="Q88" s="69"/>
      <c r="R88" s="69"/>
      <c r="S88" s="69"/>
      <c r="T88" s="69"/>
      <c r="U88" s="69"/>
      <c r="V88" s="68">
        <f>SUM(W88:AB88)</f>
        <v>0</v>
      </c>
      <c r="W88" s="69"/>
      <c r="X88" s="69"/>
      <c r="Y88" s="69"/>
      <c r="Z88" s="69"/>
      <c r="AA88" s="69"/>
      <c r="AB88" s="69"/>
    </row>
    <row r="89" spans="1:28" ht="20.45" customHeight="1" x14ac:dyDescent="0.25">
      <c r="A89" s="99" t="s">
        <v>156</v>
      </c>
      <c r="B89" s="99">
        <v>232</v>
      </c>
      <c r="C89" s="99">
        <v>850</v>
      </c>
      <c r="D89" s="68">
        <f>E89+L89+U89+V89</f>
        <v>1900</v>
      </c>
      <c r="E89" s="68">
        <f>SUM(F89:K89)</f>
        <v>800</v>
      </c>
      <c r="F89" s="68">
        <f t="shared" ref="F89:K89" si="30">SUM(F91:F94)</f>
        <v>800</v>
      </c>
      <c r="G89" s="68">
        <f t="shared" si="30"/>
        <v>0</v>
      </c>
      <c r="H89" s="68">
        <f t="shared" si="30"/>
        <v>0</v>
      </c>
      <c r="I89" s="68">
        <f t="shared" si="30"/>
        <v>0</v>
      </c>
      <c r="J89" s="68">
        <f t="shared" si="30"/>
        <v>0</v>
      </c>
      <c r="K89" s="68">
        <f t="shared" si="30"/>
        <v>0</v>
      </c>
      <c r="L89" s="68">
        <f>SUM(M89:T89)</f>
        <v>1100</v>
      </c>
      <c r="M89" s="68">
        <f t="shared" ref="M89:U89" si="31">SUM(M91:M94)</f>
        <v>0</v>
      </c>
      <c r="N89" s="68">
        <f t="shared" si="31"/>
        <v>1100</v>
      </c>
      <c r="O89" s="68">
        <f t="shared" si="31"/>
        <v>0</v>
      </c>
      <c r="P89" s="68">
        <f t="shared" si="31"/>
        <v>0</v>
      </c>
      <c r="Q89" s="68">
        <f t="shared" si="31"/>
        <v>0</v>
      </c>
      <c r="R89" s="68">
        <f t="shared" si="31"/>
        <v>0</v>
      </c>
      <c r="S89" s="68">
        <f>SUM(S91:S94)</f>
        <v>0</v>
      </c>
      <c r="T89" s="68">
        <f>SUM(T91:T94)</f>
        <v>0</v>
      </c>
      <c r="U89" s="68">
        <f t="shared" si="31"/>
        <v>0</v>
      </c>
      <c r="V89" s="68">
        <f>SUM(W89:AB89)</f>
        <v>0</v>
      </c>
      <c r="W89" s="68">
        <f t="shared" ref="W89:AB89" si="32">SUM(W91:W94)</f>
        <v>0</v>
      </c>
      <c r="X89" s="68">
        <f t="shared" si="32"/>
        <v>0</v>
      </c>
      <c r="Y89" s="68">
        <f t="shared" si="32"/>
        <v>0</v>
      </c>
      <c r="Z89" s="68">
        <f t="shared" si="32"/>
        <v>0</v>
      </c>
      <c r="AA89" s="68">
        <f t="shared" si="32"/>
        <v>0</v>
      </c>
      <c r="AB89" s="68">
        <f t="shared" si="32"/>
        <v>0</v>
      </c>
    </row>
    <row r="90" spans="1:28" ht="20.45" hidden="1" customHeight="1" x14ac:dyDescent="0.3">
      <c r="A90" s="99" t="s">
        <v>8</v>
      </c>
      <c r="B90" s="79"/>
      <c r="C90" s="79"/>
      <c r="D90" s="68"/>
      <c r="E90" s="68"/>
      <c r="F90" s="69"/>
      <c r="G90" s="69"/>
      <c r="H90" s="69"/>
      <c r="I90" s="69"/>
      <c r="J90" s="69"/>
      <c r="K90" s="69"/>
      <c r="L90" s="68"/>
      <c r="M90" s="69"/>
      <c r="N90" s="69"/>
      <c r="O90" s="69"/>
      <c r="P90" s="69"/>
      <c r="Q90" s="69"/>
      <c r="R90" s="69"/>
      <c r="S90" s="69"/>
      <c r="T90" s="69"/>
      <c r="U90" s="69"/>
      <c r="V90" s="68"/>
      <c r="W90" s="69"/>
      <c r="X90" s="69"/>
      <c r="Y90" s="69"/>
      <c r="Z90" s="69"/>
      <c r="AA90" s="69"/>
      <c r="AB90" s="69"/>
    </row>
    <row r="91" spans="1:28" ht="20.45" customHeight="1" x14ac:dyDescent="0.25">
      <c r="A91" s="99" t="s">
        <v>157</v>
      </c>
      <c r="B91" s="99">
        <v>232.1</v>
      </c>
      <c r="C91" s="99" t="s">
        <v>425</v>
      </c>
      <c r="D91" s="68">
        <f>E91+L91+U91+V91</f>
        <v>1100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SUM(M91:T91)</f>
        <v>1100</v>
      </c>
      <c r="M91" s="69"/>
      <c r="N91" s="69">
        <v>1100</v>
      </c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0.45" customHeight="1" x14ac:dyDescent="0.25">
      <c r="A92" s="99" t="s">
        <v>159</v>
      </c>
      <c r="B92" s="99">
        <v>232.2</v>
      </c>
      <c r="C92" s="99" t="s">
        <v>424</v>
      </c>
      <c r="D92" s="68">
        <f>E92+L92+U92+V92</f>
        <v>800</v>
      </c>
      <c r="E92" s="68">
        <f>SUM(F92:K92)</f>
        <v>800</v>
      </c>
      <c r="F92" s="69">
        <v>800</v>
      </c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/>
    </row>
    <row r="93" spans="1:28" ht="20.45" hidden="1" customHeight="1" x14ac:dyDescent="0.25">
      <c r="A93" s="99" t="s">
        <v>161</v>
      </c>
      <c r="B93" s="99">
        <v>232.3</v>
      </c>
      <c r="C93" s="99" t="s">
        <v>162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>
        <f>655.8-655.8</f>
        <v>0</v>
      </c>
    </row>
    <row r="94" spans="1:28" ht="20.45" hidden="1" customHeight="1" x14ac:dyDescent="0.25">
      <c r="A94" s="99" t="s">
        <v>163</v>
      </c>
      <c r="B94" s="99">
        <v>232.4</v>
      </c>
      <c r="C94" s="99" t="s">
        <v>164</v>
      </c>
      <c r="D94" s="68">
        <f>E94+L94+U94+V94</f>
        <v>0</v>
      </c>
      <c r="E94" s="68">
        <f>SUM(F94:K94)</f>
        <v>0</v>
      </c>
      <c r="F94" s="69"/>
      <c r="G94" s="69"/>
      <c r="H94" s="69"/>
      <c r="I94" s="69"/>
      <c r="J94" s="69"/>
      <c r="K94" s="69"/>
      <c r="L94" s="68">
        <f>SUM(M94:S94)</f>
        <v>0</v>
      </c>
      <c r="M94" s="69"/>
      <c r="N94" s="69"/>
      <c r="O94" s="69"/>
      <c r="P94" s="69"/>
      <c r="Q94" s="69"/>
      <c r="R94" s="69"/>
      <c r="S94" s="69"/>
      <c r="T94" s="69"/>
      <c r="U94" s="69"/>
      <c r="V94" s="68">
        <f>SUM(W94:AB94)</f>
        <v>0</v>
      </c>
      <c r="W94" s="69"/>
      <c r="X94" s="69"/>
      <c r="Y94" s="69"/>
      <c r="Z94" s="69"/>
      <c r="AA94" s="69"/>
      <c r="AB94" s="69"/>
    </row>
    <row r="95" spans="1:28" ht="20.45" hidden="1" customHeight="1" x14ac:dyDescent="0.25">
      <c r="A95" s="99"/>
      <c r="B95" s="99"/>
      <c r="C95" s="99"/>
      <c r="D95" s="68"/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/>
      <c r="W95" s="69"/>
      <c r="X95" s="69"/>
      <c r="Y95" s="69"/>
      <c r="Z95" s="69"/>
      <c r="AA95" s="69"/>
      <c r="AB95" s="69"/>
    </row>
    <row r="96" spans="1:28" ht="20.45" hidden="1" customHeight="1" x14ac:dyDescent="0.25">
      <c r="A96" s="99" t="s">
        <v>165</v>
      </c>
      <c r="B96" s="99">
        <v>240</v>
      </c>
      <c r="C96" s="99"/>
      <c r="D96" s="68">
        <f>E96+L96+U96+V96</f>
        <v>0</v>
      </c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>
        <f>SUM(W96:AB96)</f>
        <v>0</v>
      </c>
      <c r="W96" s="69"/>
      <c r="X96" s="69"/>
      <c r="Y96" s="69"/>
      <c r="Z96" s="69"/>
      <c r="AA96" s="69"/>
      <c r="AB96" s="69"/>
    </row>
    <row r="97" spans="1:28" ht="20.45" hidden="1" customHeight="1" x14ac:dyDescent="0.3">
      <c r="A97" s="99"/>
      <c r="B97" s="99"/>
      <c r="C97" s="99"/>
      <c r="D97" s="68"/>
      <c r="E97" s="68"/>
      <c r="F97" s="69"/>
      <c r="G97" s="69"/>
      <c r="H97" s="69"/>
      <c r="I97" s="69"/>
      <c r="J97" s="69"/>
      <c r="K97" s="69"/>
      <c r="L97" s="68"/>
      <c r="M97" s="69"/>
      <c r="N97" s="69"/>
      <c r="O97" s="69"/>
      <c r="P97" s="69"/>
      <c r="Q97" s="69"/>
      <c r="R97" s="69"/>
      <c r="S97" s="69"/>
      <c r="T97" s="69"/>
      <c r="U97" s="69"/>
      <c r="V97" s="68"/>
      <c r="W97" s="69"/>
      <c r="X97" s="69"/>
      <c r="Y97" s="69"/>
      <c r="Z97" s="69"/>
      <c r="AA97" s="69"/>
      <c r="AB97" s="69"/>
    </row>
    <row r="98" spans="1:28" ht="20.45" hidden="1" customHeight="1" x14ac:dyDescent="0.3">
      <c r="A98" s="99" t="s">
        <v>166</v>
      </c>
      <c r="B98" s="99">
        <v>250</v>
      </c>
      <c r="C98" s="99"/>
      <c r="D98" s="68">
        <f>E98+L98+U98+V98</f>
        <v>0</v>
      </c>
      <c r="E98" s="68">
        <f>SUM(F98:K98)</f>
        <v>0</v>
      </c>
      <c r="F98" s="69"/>
      <c r="G98" s="69"/>
      <c r="H98" s="69"/>
      <c r="I98" s="69"/>
      <c r="J98" s="69"/>
      <c r="K98" s="69"/>
      <c r="L98" s="68">
        <f>SUM(M98:S98)</f>
        <v>0</v>
      </c>
      <c r="M98" s="69"/>
      <c r="N98" s="69"/>
      <c r="O98" s="69"/>
      <c r="P98" s="69"/>
      <c r="Q98" s="69"/>
      <c r="R98" s="69"/>
      <c r="S98" s="69"/>
      <c r="T98" s="69"/>
      <c r="U98" s="69"/>
      <c r="V98" s="68">
        <f>SUM(W98:AB98)</f>
        <v>0</v>
      </c>
      <c r="W98" s="69"/>
      <c r="X98" s="69"/>
      <c r="Y98" s="69"/>
      <c r="Z98" s="69"/>
      <c r="AA98" s="69"/>
      <c r="AB98" s="69"/>
    </row>
    <row r="99" spans="1:28" ht="20.45" hidden="1" customHeight="1" x14ac:dyDescent="0.3">
      <c r="A99" s="99"/>
      <c r="B99" s="99"/>
      <c r="C99" s="99"/>
      <c r="D99" s="68"/>
      <c r="E99" s="68"/>
      <c r="F99" s="69"/>
      <c r="G99" s="69"/>
      <c r="H99" s="69"/>
      <c r="I99" s="69"/>
      <c r="J99" s="69"/>
      <c r="K99" s="69"/>
      <c r="L99" s="68"/>
      <c r="M99" s="69"/>
      <c r="N99" s="69"/>
      <c r="O99" s="69"/>
      <c r="P99" s="69"/>
      <c r="Q99" s="69"/>
      <c r="R99" s="69"/>
      <c r="S99" s="69"/>
      <c r="T99" s="69"/>
      <c r="U99" s="69"/>
      <c r="V99" s="68"/>
      <c r="W99" s="69"/>
      <c r="X99" s="69"/>
      <c r="Y99" s="69"/>
      <c r="Z99" s="69"/>
      <c r="AA99" s="69"/>
      <c r="AB99" s="69"/>
    </row>
    <row r="100" spans="1:28" ht="20.45" customHeight="1" x14ac:dyDescent="0.25">
      <c r="A100" s="99" t="s">
        <v>167</v>
      </c>
      <c r="B100" s="99">
        <v>260</v>
      </c>
      <c r="C100" s="99">
        <v>200</v>
      </c>
      <c r="D100" s="68">
        <f>E100+L100+U100+V100</f>
        <v>3939310.8</v>
      </c>
      <c r="E100" s="68">
        <f>SUM(F100:K100)</f>
        <v>2334360.7999999998</v>
      </c>
      <c r="F100" s="68">
        <f t="shared" ref="F100:K100" si="33">F102</f>
        <v>548560.79999999993</v>
      </c>
      <c r="G100" s="68">
        <f t="shared" si="33"/>
        <v>0</v>
      </c>
      <c r="H100" s="68">
        <f>H102</f>
        <v>1198700</v>
      </c>
      <c r="I100" s="68">
        <f t="shared" si="33"/>
        <v>0</v>
      </c>
      <c r="J100" s="68">
        <f>J102</f>
        <v>68200</v>
      </c>
      <c r="K100" s="68">
        <f t="shared" si="33"/>
        <v>518900</v>
      </c>
      <c r="L100" s="68">
        <f>SUM(M100:T100)</f>
        <v>1604950</v>
      </c>
      <c r="M100" s="68">
        <f t="shared" ref="M100:U100" si="34">M102</f>
        <v>0</v>
      </c>
      <c r="N100" s="68">
        <f t="shared" si="34"/>
        <v>0</v>
      </c>
      <c r="O100" s="68">
        <f t="shared" si="34"/>
        <v>904600</v>
      </c>
      <c r="P100" s="68">
        <f t="shared" si="34"/>
        <v>0</v>
      </c>
      <c r="Q100" s="68">
        <f t="shared" si="34"/>
        <v>0</v>
      </c>
      <c r="R100" s="68">
        <f t="shared" si="34"/>
        <v>700350</v>
      </c>
      <c r="S100" s="68">
        <f>S102</f>
        <v>0</v>
      </c>
      <c r="T100" s="68">
        <f>T102</f>
        <v>0</v>
      </c>
      <c r="U100" s="68">
        <f t="shared" si="34"/>
        <v>0</v>
      </c>
      <c r="V100" s="68">
        <f>SUM(W100:AB100)</f>
        <v>0</v>
      </c>
      <c r="W100" s="68">
        <f t="shared" ref="W100:AB100" si="35">W102</f>
        <v>0</v>
      </c>
      <c r="X100" s="68">
        <f t="shared" si="35"/>
        <v>0</v>
      </c>
      <c r="Y100" s="68">
        <f t="shared" si="35"/>
        <v>0</v>
      </c>
      <c r="Z100" s="68">
        <f t="shared" si="35"/>
        <v>0</v>
      </c>
      <c r="AA100" s="68">
        <f t="shared" si="35"/>
        <v>0</v>
      </c>
      <c r="AB100" s="68">
        <f t="shared" si="35"/>
        <v>0</v>
      </c>
    </row>
    <row r="101" spans="1:28" ht="20.45" hidden="1" customHeight="1" x14ac:dyDescent="0.3">
      <c r="A101" s="99" t="s">
        <v>10</v>
      </c>
      <c r="B101" s="99"/>
      <c r="C101" s="99"/>
      <c r="D101" s="68">
        <f>E101+L101+U101+V101</f>
        <v>0</v>
      </c>
      <c r="E101" s="68"/>
      <c r="F101" s="69"/>
      <c r="G101" s="69"/>
      <c r="H101" s="69"/>
      <c r="I101" s="69"/>
      <c r="J101" s="69"/>
      <c r="K101" s="69"/>
      <c r="L101" s="68"/>
      <c r="M101" s="69"/>
      <c r="N101" s="69"/>
      <c r="O101" s="69"/>
      <c r="P101" s="69"/>
      <c r="Q101" s="69"/>
      <c r="R101" s="69"/>
      <c r="S101" s="69"/>
      <c r="T101" s="69"/>
      <c r="U101" s="69"/>
      <c r="V101" s="68"/>
      <c r="W101" s="69"/>
      <c r="X101" s="69"/>
      <c r="Y101" s="69"/>
      <c r="Z101" s="69"/>
      <c r="AA101" s="69"/>
      <c r="AB101" s="69"/>
    </row>
    <row r="102" spans="1:28" ht="20.45" customHeight="1" x14ac:dyDescent="0.25">
      <c r="A102" s="99" t="s">
        <v>168</v>
      </c>
      <c r="B102" s="99">
        <v>261</v>
      </c>
      <c r="C102" s="99">
        <v>240</v>
      </c>
      <c r="D102" s="68">
        <f>E102+L102+U102+V102</f>
        <v>3939310.8</v>
      </c>
      <c r="E102" s="68">
        <f>SUM(F102:K102)</f>
        <v>2334360.7999999998</v>
      </c>
      <c r="F102" s="68">
        <f>SUM(F104:F140)</f>
        <v>548560.79999999993</v>
      </c>
      <c r="G102" s="68">
        <f t="shared" ref="G102:K102" si="36">SUM(G104:G140)</f>
        <v>0</v>
      </c>
      <c r="H102" s="68">
        <f>SUM(H104:H148)</f>
        <v>1198700</v>
      </c>
      <c r="I102" s="68">
        <f t="shared" si="36"/>
        <v>0</v>
      </c>
      <c r="J102" s="68">
        <f t="shared" si="36"/>
        <v>68200</v>
      </c>
      <c r="K102" s="68">
        <f t="shared" si="36"/>
        <v>518900</v>
      </c>
      <c r="L102" s="68">
        <f>SUM(M102:T102)</f>
        <v>1604950</v>
      </c>
      <c r="M102" s="68">
        <f t="shared" ref="M102:U102" si="37">SUM(M104:M140)</f>
        <v>0</v>
      </c>
      <c r="N102" s="68">
        <f t="shared" si="37"/>
        <v>0</v>
      </c>
      <c r="O102" s="68">
        <f t="shared" si="37"/>
        <v>904600</v>
      </c>
      <c r="P102" s="68">
        <f t="shared" si="37"/>
        <v>0</v>
      </c>
      <c r="Q102" s="68">
        <f t="shared" si="37"/>
        <v>0</v>
      </c>
      <c r="R102" s="68">
        <f t="shared" si="37"/>
        <v>700350</v>
      </c>
      <c r="S102" s="68">
        <f>SUM(S104:S140)</f>
        <v>0</v>
      </c>
      <c r="T102" s="68">
        <f>SUM(T104:T140)</f>
        <v>0</v>
      </c>
      <c r="U102" s="68">
        <f t="shared" si="37"/>
        <v>0</v>
      </c>
      <c r="V102" s="68">
        <f>SUM(W102:AB102)</f>
        <v>0</v>
      </c>
      <c r="W102" s="68">
        <f t="shared" ref="W102:AB102" si="38">SUM(W104:W140)</f>
        <v>0</v>
      </c>
      <c r="X102" s="68">
        <f t="shared" si="38"/>
        <v>0</v>
      </c>
      <c r="Y102" s="68">
        <f t="shared" si="38"/>
        <v>0</v>
      </c>
      <c r="Z102" s="68">
        <f t="shared" si="38"/>
        <v>0</v>
      </c>
      <c r="AA102" s="68">
        <f t="shared" si="38"/>
        <v>0</v>
      </c>
      <c r="AB102" s="68">
        <f t="shared" si="38"/>
        <v>0</v>
      </c>
    </row>
    <row r="103" spans="1:28" ht="20.45" hidden="1" customHeight="1" x14ac:dyDescent="0.3">
      <c r="A103" s="99" t="s">
        <v>8</v>
      </c>
      <c r="B103" s="99"/>
      <c r="C103" s="99"/>
      <c r="D103" s="68"/>
      <c r="E103" s="68"/>
      <c r="F103" s="69"/>
      <c r="G103" s="69"/>
      <c r="H103" s="69"/>
      <c r="I103" s="69"/>
      <c r="J103" s="69"/>
      <c r="K103" s="69"/>
      <c r="L103" s="68"/>
      <c r="M103" s="69"/>
      <c r="N103" s="69"/>
      <c r="O103" s="69"/>
      <c r="P103" s="69"/>
      <c r="Q103" s="69"/>
      <c r="R103" s="69"/>
      <c r="S103" s="69"/>
      <c r="T103" s="69"/>
      <c r="U103" s="69"/>
      <c r="V103" s="68"/>
      <c r="W103" s="69"/>
      <c r="X103" s="69"/>
      <c r="Y103" s="69"/>
      <c r="Z103" s="69"/>
      <c r="AA103" s="69"/>
      <c r="AB103" s="69"/>
    </row>
    <row r="104" spans="1:28" ht="20.45" hidden="1" customHeight="1" x14ac:dyDescent="0.25">
      <c r="A104" s="99" t="s">
        <v>169</v>
      </c>
      <c r="B104" s="99">
        <v>261.10000000000002</v>
      </c>
      <c r="C104" s="99" t="s">
        <v>170</v>
      </c>
      <c r="D104" s="68">
        <f t="shared" ref="D104:D140" si="39">E104+L104+U104+V104</f>
        <v>0</v>
      </c>
      <c r="E104" s="68">
        <f t="shared" ref="E104:E140" si="40">SUM(F104:K104)</f>
        <v>0</v>
      </c>
      <c r="F104" s="69"/>
      <c r="G104" s="69"/>
      <c r="H104" s="69"/>
      <c r="I104" s="69"/>
      <c r="J104" s="69"/>
      <c r="K104" s="69"/>
      <c r="L104" s="68">
        <f t="shared" ref="L104:L109" si="41">SUM(M104:S104)</f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28" ht="20.45" hidden="1" customHeight="1" x14ac:dyDescent="0.25">
      <c r="A105" s="99" t="s">
        <v>171</v>
      </c>
      <c r="B105" s="99">
        <v>261.2</v>
      </c>
      <c r="C105" s="99" t="s">
        <v>172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>SUM(W105:AB105)</f>
        <v>0</v>
      </c>
      <c r="W105" s="69"/>
      <c r="X105" s="69"/>
      <c r="Y105" s="69"/>
      <c r="Z105" s="69"/>
      <c r="AA105" s="69"/>
      <c r="AB105" s="69"/>
    </row>
    <row r="106" spans="1:28" ht="20.45" hidden="1" customHeight="1" x14ac:dyDescent="0.25">
      <c r="A106" s="99" t="s">
        <v>173</v>
      </c>
      <c r="B106" s="99">
        <v>261.3</v>
      </c>
      <c r="C106" s="99" t="s">
        <v>174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ref="V106:V140" si="42">SUM(W106:AB106)</f>
        <v>0</v>
      </c>
      <c r="W106" s="69"/>
      <c r="X106" s="69"/>
      <c r="Y106" s="69"/>
      <c r="Z106" s="69"/>
      <c r="AA106" s="69"/>
      <c r="AB106" s="69"/>
    </row>
    <row r="107" spans="1:28" ht="20.45" hidden="1" customHeight="1" x14ac:dyDescent="0.25">
      <c r="A107" s="99" t="s">
        <v>175</v>
      </c>
      <c r="B107" s="99">
        <v>261.39999999999998</v>
      </c>
      <c r="C107" s="99" t="s">
        <v>176</v>
      </c>
      <c r="D107" s="68">
        <f t="shared" si="39"/>
        <v>0</v>
      </c>
      <c r="E107" s="68">
        <f t="shared" si="40"/>
        <v>0</v>
      </c>
      <c r="F107" s="69"/>
      <c r="G107" s="69"/>
      <c r="H107" s="69"/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28" ht="20.45" customHeight="1" x14ac:dyDescent="0.25">
      <c r="A108" s="99" t="s">
        <v>177</v>
      </c>
      <c r="B108" s="99">
        <v>261.5</v>
      </c>
      <c r="C108" s="99" t="s">
        <v>289</v>
      </c>
      <c r="D108" s="68">
        <f t="shared" si="39"/>
        <v>12994.83</v>
      </c>
      <c r="E108" s="68">
        <f t="shared" si="40"/>
        <v>12994.83</v>
      </c>
      <c r="F108" s="69"/>
      <c r="G108" s="69"/>
      <c r="H108" s="69">
        <f>17000-6.34-3998.83</f>
        <v>12994.83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28" ht="20.45" customHeight="1" x14ac:dyDescent="0.25">
      <c r="A109" s="99" t="s">
        <v>178</v>
      </c>
      <c r="B109" s="99">
        <v>261.60000000000002</v>
      </c>
      <c r="C109" s="99" t="s">
        <v>348</v>
      </c>
      <c r="D109" s="68">
        <f t="shared" si="39"/>
        <v>48000</v>
      </c>
      <c r="E109" s="68">
        <f t="shared" si="40"/>
        <v>48000</v>
      </c>
      <c r="F109" s="69"/>
      <c r="G109" s="69"/>
      <c r="H109" s="69">
        <v>48000</v>
      </c>
      <c r="I109" s="69"/>
      <c r="J109" s="69"/>
      <c r="K109" s="69"/>
      <c r="L109" s="68">
        <f t="shared" si="41"/>
        <v>0</v>
      </c>
      <c r="M109" s="69"/>
      <c r="N109" s="69"/>
      <c r="O109" s="69"/>
      <c r="P109" s="69"/>
      <c r="Q109" s="69"/>
      <c r="R109" s="69"/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28" ht="20.45" customHeight="1" x14ac:dyDescent="0.25">
      <c r="A110" s="99" t="s">
        <v>133</v>
      </c>
      <c r="B110" s="99">
        <v>261.7</v>
      </c>
      <c r="C110" s="99" t="s">
        <v>290</v>
      </c>
      <c r="D110" s="68">
        <f t="shared" si="39"/>
        <v>700350</v>
      </c>
      <c r="E110" s="68">
        <f t="shared" si="40"/>
        <v>0</v>
      </c>
      <c r="F110" s="69"/>
      <c r="G110" s="69"/>
      <c r="H110" s="69"/>
      <c r="I110" s="69"/>
      <c r="J110" s="69"/>
      <c r="K110" s="69"/>
      <c r="L110" s="68">
        <f>SUM(M110:T110)</f>
        <v>700350</v>
      </c>
      <c r="M110" s="69"/>
      <c r="N110" s="69"/>
      <c r="O110" s="69"/>
      <c r="P110" s="69"/>
      <c r="Q110" s="69"/>
      <c r="R110" s="69">
        <f>945000-244650</f>
        <v>700350</v>
      </c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28" ht="20.45" customHeight="1" x14ac:dyDescent="0.25">
      <c r="A111" s="99" t="s">
        <v>179</v>
      </c>
      <c r="B111" s="99">
        <v>261.8</v>
      </c>
      <c r="C111" s="99" t="s">
        <v>291</v>
      </c>
      <c r="D111" s="68">
        <f t="shared" si="39"/>
        <v>697234.81</v>
      </c>
      <c r="E111" s="68">
        <f t="shared" si="40"/>
        <v>697234.81</v>
      </c>
      <c r="F111" s="69">
        <v>5534.81</v>
      </c>
      <c r="G111" s="69"/>
      <c r="H111" s="69">
        <f>630200+13700+47800</f>
        <v>691700</v>
      </c>
      <c r="I111" s="69"/>
      <c r="J111" s="69"/>
      <c r="K111" s="69"/>
      <c r="L111" s="68">
        <f t="shared" ref="L111:L140" si="43">SUM(M111:S111)</f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28" ht="20.45" customHeight="1" x14ac:dyDescent="0.25">
      <c r="A112" s="99" t="s">
        <v>180</v>
      </c>
      <c r="B112" s="99">
        <v>261.89999999999998</v>
      </c>
      <c r="C112" s="99" t="s">
        <v>292</v>
      </c>
      <c r="D112" s="68">
        <f t="shared" si="39"/>
        <v>95000</v>
      </c>
      <c r="E112" s="68">
        <f t="shared" si="40"/>
        <v>95000</v>
      </c>
      <c r="F112" s="69"/>
      <c r="G112" s="69"/>
      <c r="H112" s="69">
        <f>110000-15000</f>
        <v>95000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20.45" customHeight="1" x14ac:dyDescent="0.25">
      <c r="A113" s="99" t="s">
        <v>181</v>
      </c>
      <c r="B113" s="99">
        <v>261.10000000000002</v>
      </c>
      <c r="C113" s="99" t="s">
        <v>293</v>
      </c>
      <c r="D113" s="68">
        <f t="shared" si="39"/>
        <v>16560.29</v>
      </c>
      <c r="E113" s="68">
        <f t="shared" si="40"/>
        <v>16560.29</v>
      </c>
      <c r="F113" s="69"/>
      <c r="G113" s="69"/>
      <c r="H113" s="69">
        <f>11200+600+3000+1760.29</f>
        <v>16560.29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t="20.45" customHeight="1" x14ac:dyDescent="0.25">
      <c r="A114" s="99" t="s">
        <v>182</v>
      </c>
      <c r="B114" s="99">
        <v>261.11</v>
      </c>
      <c r="C114" s="99" t="s">
        <v>294</v>
      </c>
      <c r="D114" s="68">
        <f t="shared" si="39"/>
        <v>22438.54</v>
      </c>
      <c r="E114" s="68">
        <f t="shared" si="40"/>
        <v>22438.54</v>
      </c>
      <c r="F114" s="69"/>
      <c r="G114" s="69"/>
      <c r="H114" s="69">
        <f>15500+700+4000+2238.54</f>
        <v>22438.54</v>
      </c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t="20.45" hidden="1" customHeight="1" x14ac:dyDescent="0.25">
      <c r="A115" s="99" t="s">
        <v>183</v>
      </c>
      <c r="B115" s="99">
        <v>261.12</v>
      </c>
      <c r="C115" s="99" t="s">
        <v>295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/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0.45" customHeight="1" x14ac:dyDescent="0.25">
      <c r="A116" s="99" t="s">
        <v>184</v>
      </c>
      <c r="B116" s="99">
        <v>261.13</v>
      </c>
      <c r="C116" s="99" t="s">
        <v>296</v>
      </c>
      <c r="D116" s="68">
        <f t="shared" si="39"/>
        <v>870201.93</v>
      </c>
      <c r="E116" s="68">
        <f t="shared" si="40"/>
        <v>0</v>
      </c>
      <c r="F116" s="69"/>
      <c r="G116" s="69"/>
      <c r="H116" s="69"/>
      <c r="I116" s="69"/>
      <c r="J116" s="69"/>
      <c r="K116" s="69"/>
      <c r="L116" s="68">
        <f t="shared" si="43"/>
        <v>870201.93</v>
      </c>
      <c r="M116" s="69"/>
      <c r="N116" s="69"/>
      <c r="O116" s="69">
        <f>306300-306300+870201.93</f>
        <v>870201.93</v>
      </c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0.45" customHeight="1" x14ac:dyDescent="0.25">
      <c r="A117" s="99" t="s">
        <v>185</v>
      </c>
      <c r="B117" s="99">
        <v>261.14</v>
      </c>
      <c r="C117" s="99" t="s">
        <v>297</v>
      </c>
      <c r="D117" s="68">
        <f t="shared" si="39"/>
        <v>355005</v>
      </c>
      <c r="E117" s="68">
        <f t="shared" si="40"/>
        <v>355005</v>
      </c>
      <c r="F117" s="69">
        <v>267205</v>
      </c>
      <c r="G117" s="69"/>
      <c r="H117" s="69">
        <v>79900</v>
      </c>
      <c r="I117" s="69"/>
      <c r="J117" s="69">
        <v>7900</v>
      </c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20.45" customHeight="1" x14ac:dyDescent="0.25">
      <c r="A118" s="99" t="s">
        <v>186</v>
      </c>
      <c r="B118" s="99">
        <v>261.14999999999998</v>
      </c>
      <c r="C118" s="99" t="s">
        <v>298</v>
      </c>
      <c r="D118" s="68">
        <f t="shared" si="39"/>
        <v>95146.06</v>
      </c>
      <c r="E118" s="68">
        <f t="shared" si="40"/>
        <v>95146.06</v>
      </c>
      <c r="F118" s="69"/>
      <c r="G118" s="69"/>
      <c r="H118" s="69">
        <f>96600-1453.94</f>
        <v>95146.06</v>
      </c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20.45" hidden="1" customHeight="1" x14ac:dyDescent="0.25">
      <c r="A119" s="99" t="s">
        <v>187</v>
      </c>
      <c r="B119" s="99">
        <v>261.16000000000003</v>
      </c>
      <c r="C119" s="99" t="s">
        <v>188</v>
      </c>
      <c r="D119" s="68">
        <f t="shared" si="39"/>
        <v>0</v>
      </c>
      <c r="E119" s="68">
        <f t="shared" si="40"/>
        <v>0</v>
      </c>
      <c r="F119" s="69"/>
      <c r="G119" s="69"/>
      <c r="H119" s="69"/>
      <c r="I119" s="69"/>
      <c r="J119" s="69"/>
      <c r="K119" s="69"/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20.45" customHeight="1" x14ac:dyDescent="0.25">
      <c r="A120" s="99" t="s">
        <v>189</v>
      </c>
      <c r="B120" s="99">
        <v>261.17</v>
      </c>
      <c r="C120" s="99" t="s">
        <v>299</v>
      </c>
      <c r="D120" s="68">
        <f t="shared" si="39"/>
        <v>110053.88</v>
      </c>
      <c r="E120" s="68">
        <f t="shared" si="40"/>
        <v>110053.88</v>
      </c>
      <c r="F120" s="69">
        <f>8724.96+2584.32-415.68</f>
        <v>10893.599999999999</v>
      </c>
      <c r="G120" s="69"/>
      <c r="H120" s="69">
        <v>3000</v>
      </c>
      <c r="I120" s="69"/>
      <c r="J120" s="69">
        <f>33120+27180-8739.72</f>
        <v>51560.28</v>
      </c>
      <c r="K120" s="69">
        <v>44600</v>
      </c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20.45" customHeight="1" x14ac:dyDescent="0.25">
      <c r="A121" s="99" t="s">
        <v>402</v>
      </c>
      <c r="B121" s="100">
        <v>261.17</v>
      </c>
      <c r="C121" s="99" t="s">
        <v>401</v>
      </c>
      <c r="D121" s="68">
        <f>E121+L121+U121+V121</f>
        <v>103890</v>
      </c>
      <c r="E121" s="68">
        <f>SUM(F121:K121)</f>
        <v>103890</v>
      </c>
      <c r="F121" s="69">
        <f>21460+23400-13470</f>
        <v>31390</v>
      </c>
      <c r="G121" s="69"/>
      <c r="H121" s="69">
        <f>107000-34500</f>
        <v>72500</v>
      </c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20.45" customHeight="1" x14ac:dyDescent="0.25">
      <c r="A122" s="99" t="s">
        <v>190</v>
      </c>
      <c r="B122" s="99">
        <v>261.18</v>
      </c>
      <c r="C122" s="99" t="s">
        <v>300</v>
      </c>
      <c r="D122" s="68">
        <f t="shared" si="39"/>
        <v>8379.14</v>
      </c>
      <c r="E122" s="68">
        <f t="shared" si="40"/>
        <v>8379.14</v>
      </c>
      <c r="F122" s="69">
        <f>4299.04+4080.1</f>
        <v>8379.14</v>
      </c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0.45" hidden="1" customHeight="1" x14ac:dyDescent="0.25">
      <c r="A123" s="99" t="s">
        <v>191</v>
      </c>
      <c r="B123" s="99">
        <v>261.19</v>
      </c>
      <c r="C123" s="99" t="s">
        <v>301</v>
      </c>
      <c r="D123" s="68">
        <f t="shared" si="39"/>
        <v>0</v>
      </c>
      <c r="E123" s="68">
        <f t="shared" si="40"/>
        <v>0</v>
      </c>
      <c r="F123" s="69"/>
      <c r="G123" s="69"/>
      <c r="H123" s="69"/>
      <c r="I123" s="69"/>
      <c r="J123" s="69"/>
      <c r="K123" s="69"/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t="25.15" customHeight="1" x14ac:dyDescent="0.25">
      <c r="A124" s="99" t="s">
        <v>192</v>
      </c>
      <c r="B124" s="99">
        <v>261.2</v>
      </c>
      <c r="C124" s="99" t="s">
        <v>302</v>
      </c>
      <c r="D124" s="68">
        <f t="shared" si="39"/>
        <v>524556.1399999999</v>
      </c>
      <c r="E124" s="68">
        <f t="shared" si="40"/>
        <v>524556.1399999999</v>
      </c>
      <c r="F124" s="69">
        <f>285585.8-9524.96-22429.04-27444.32-100137.78-63458.86-12334.7</f>
        <v>50256.139999999956</v>
      </c>
      <c r="G124" s="69"/>
      <c r="H124" s="69">
        <f>8900-2792.62+89200-95307.38</f>
        <v>0</v>
      </c>
      <c r="I124" s="69"/>
      <c r="J124" s="69"/>
      <c r="K124" s="69">
        <f>205623+268677</f>
        <v>474300</v>
      </c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0.45" hidden="1" customHeight="1" x14ac:dyDescent="0.25">
      <c r="A125" s="99" t="s">
        <v>193</v>
      </c>
      <c r="B125" s="99">
        <v>261.20999999999998</v>
      </c>
      <c r="C125" s="99" t="s">
        <v>194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24" customHeight="1" x14ac:dyDescent="0.25">
      <c r="A126" s="99" t="s">
        <v>195</v>
      </c>
      <c r="B126" s="99">
        <v>261.22000000000003</v>
      </c>
      <c r="C126" s="99" t="s">
        <v>303</v>
      </c>
      <c r="D126" s="68">
        <f t="shared" si="39"/>
        <v>5000</v>
      </c>
      <c r="E126" s="68">
        <f t="shared" si="40"/>
        <v>5000</v>
      </c>
      <c r="F126" s="69">
        <v>5000</v>
      </c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21" customHeight="1" x14ac:dyDescent="0.25">
      <c r="A127" s="99" t="s">
        <v>196</v>
      </c>
      <c r="B127" s="99">
        <v>261.23</v>
      </c>
      <c r="C127" s="99" t="s">
        <v>304</v>
      </c>
      <c r="D127" s="68">
        <f t="shared" si="39"/>
        <v>11153.46</v>
      </c>
      <c r="E127" s="68">
        <f t="shared" si="40"/>
        <v>11153.46</v>
      </c>
      <c r="F127" s="69">
        <f>12000-846.54</f>
        <v>11153.46</v>
      </c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36.6" hidden="1" customHeight="1" x14ac:dyDescent="0.25">
      <c r="A128" s="99" t="s">
        <v>197</v>
      </c>
      <c r="B128" s="99">
        <v>261.24</v>
      </c>
      <c r="C128" s="99" t="s">
        <v>198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t="39" customHeight="1" x14ac:dyDescent="0.25">
      <c r="A129" s="99" t="s">
        <v>199</v>
      </c>
      <c r="B129" s="99">
        <v>261.25</v>
      </c>
      <c r="C129" s="99" t="s">
        <v>305</v>
      </c>
      <c r="D129" s="68">
        <f t="shared" si="39"/>
        <v>9400</v>
      </c>
      <c r="E129" s="68">
        <f t="shared" si="40"/>
        <v>9400</v>
      </c>
      <c r="F129" s="69">
        <f>3400+6000</f>
        <v>9400</v>
      </c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31.15" customHeight="1" x14ac:dyDescent="0.25">
      <c r="A130" s="99" t="s">
        <v>200</v>
      </c>
      <c r="B130" s="99">
        <v>261.26</v>
      </c>
      <c r="C130" s="99" t="s">
        <v>306</v>
      </c>
      <c r="D130" s="68">
        <f t="shared" si="39"/>
        <v>82098.070000000007</v>
      </c>
      <c r="E130" s="68">
        <f t="shared" si="40"/>
        <v>47700</v>
      </c>
      <c r="F130" s="69">
        <v>2700</v>
      </c>
      <c r="G130" s="69"/>
      <c r="H130" s="69">
        <v>45000</v>
      </c>
      <c r="I130" s="69"/>
      <c r="J130" s="69"/>
      <c r="K130" s="69"/>
      <c r="L130" s="68">
        <f t="shared" si="43"/>
        <v>34398.07</v>
      </c>
      <c r="M130" s="69"/>
      <c r="N130" s="69"/>
      <c r="O130" s="69">
        <f>8598.07+25800</f>
        <v>34398.07</v>
      </c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54.6" hidden="1" customHeight="1" x14ac:dyDescent="0.25">
      <c r="A131" s="99" t="s">
        <v>201</v>
      </c>
      <c r="B131" s="99">
        <v>261.27</v>
      </c>
      <c r="C131" s="99" t="s">
        <v>202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t="113.45" hidden="1" customHeight="1" x14ac:dyDescent="0.25">
      <c r="A132" s="99" t="s">
        <v>203</v>
      </c>
      <c r="B132" s="99">
        <v>261.27999999999997</v>
      </c>
      <c r="C132" s="99" t="s">
        <v>388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95.45" hidden="1" customHeight="1" x14ac:dyDescent="0.25">
      <c r="A133" s="99" t="s">
        <v>204</v>
      </c>
      <c r="B133" s="99">
        <v>261.29000000000002</v>
      </c>
      <c r="C133" s="99" t="s">
        <v>205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32.450000000000003" customHeight="1" x14ac:dyDescent="0.25">
      <c r="A134" s="99" t="s">
        <v>206</v>
      </c>
      <c r="B134" s="99">
        <v>261.3</v>
      </c>
      <c r="C134" s="99" t="s">
        <v>308</v>
      </c>
      <c r="D134" s="68">
        <f t="shared" si="39"/>
        <v>26896</v>
      </c>
      <c r="E134" s="68">
        <f t="shared" si="40"/>
        <v>26896</v>
      </c>
      <c r="F134" s="69">
        <f>23476+3420</f>
        <v>26896</v>
      </c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t="16.149999999999999" hidden="1" customHeight="1" x14ac:dyDescent="0.25">
      <c r="A135" s="99" t="s">
        <v>207</v>
      </c>
      <c r="B135" s="99">
        <v>261.31</v>
      </c>
      <c r="C135" s="99" t="s">
        <v>208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12" hidden="1" customHeight="1" x14ac:dyDescent="0.25">
      <c r="A136" s="99" t="s">
        <v>209</v>
      </c>
      <c r="B136" s="99">
        <v>261.32</v>
      </c>
      <c r="C136" s="99" t="s">
        <v>309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t="40.9" customHeight="1" x14ac:dyDescent="0.25">
      <c r="A137" s="99" t="s">
        <v>210</v>
      </c>
      <c r="B137" s="99">
        <v>261.33</v>
      </c>
      <c r="C137" s="99" t="s">
        <v>431</v>
      </c>
      <c r="D137" s="68">
        <f t="shared" si="39"/>
        <v>20894</v>
      </c>
      <c r="E137" s="68">
        <f t="shared" si="40"/>
        <v>20894</v>
      </c>
      <c r="F137" s="69">
        <f>22000-1106</f>
        <v>20894</v>
      </c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t="66.599999999999994" hidden="1" customHeight="1" x14ac:dyDescent="0.25">
      <c r="A138" s="99" t="s">
        <v>211</v>
      </c>
      <c r="B138" s="99">
        <v>261.33999999999997</v>
      </c>
      <c r="C138" s="99" t="s">
        <v>212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92.45" hidden="1" customHeight="1" x14ac:dyDescent="0.25">
      <c r="A139" s="99" t="s">
        <v>213</v>
      </c>
      <c r="B139" s="99">
        <v>261.35000000000002</v>
      </c>
      <c r="C139" s="99" t="s">
        <v>214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40.9" customHeight="1" x14ac:dyDescent="0.25">
      <c r="A140" s="99" t="s">
        <v>215</v>
      </c>
      <c r="B140" s="99">
        <v>261.36</v>
      </c>
      <c r="C140" s="99" t="s">
        <v>430</v>
      </c>
      <c r="D140" s="68">
        <f t="shared" si="39"/>
        <v>109058.65000000001</v>
      </c>
      <c r="E140" s="68">
        <f t="shared" si="40"/>
        <v>109058.65000000001</v>
      </c>
      <c r="F140" s="69">
        <f>50000+44372.76+3379.89+1106</f>
        <v>98858.650000000009</v>
      </c>
      <c r="G140" s="69"/>
      <c r="H140" s="69">
        <f>1453.94+6.34</f>
        <v>1460.28</v>
      </c>
      <c r="I140" s="69"/>
      <c r="J140" s="69">
        <v>8739.7199999999993</v>
      </c>
      <c r="K140" s="69"/>
      <c r="L140" s="68">
        <f t="shared" si="43"/>
        <v>0</v>
      </c>
      <c r="M140" s="69"/>
      <c r="N140" s="69"/>
      <c r="O140" s="69"/>
      <c r="P140" s="69"/>
      <c r="Q140" s="69"/>
      <c r="R140" s="69"/>
      <c r="S140" s="69"/>
      <c r="T140" s="69"/>
      <c r="U140" s="69"/>
      <c r="V140" s="68">
        <f t="shared" si="42"/>
        <v>0</v>
      </c>
      <c r="W140" s="69"/>
      <c r="X140" s="69"/>
      <c r="Y140" s="69"/>
      <c r="Z140" s="69"/>
      <c r="AA140" s="69"/>
      <c r="AB140" s="69"/>
    </row>
    <row r="141" spans="1:28" ht="37.9" hidden="1" customHeight="1" x14ac:dyDescent="0.3">
      <c r="A141" s="99"/>
      <c r="B141" s="99"/>
      <c r="C141" s="99"/>
      <c r="D141" s="68"/>
      <c r="E141" s="68"/>
      <c r="F141" s="69"/>
      <c r="G141" s="69"/>
      <c r="H141" s="69"/>
      <c r="I141" s="69"/>
      <c r="J141" s="69"/>
      <c r="K141" s="69"/>
      <c r="L141" s="68"/>
      <c r="M141" s="69"/>
      <c r="N141" s="69"/>
      <c r="O141" s="69"/>
      <c r="P141" s="69"/>
      <c r="Q141" s="69"/>
      <c r="R141" s="69"/>
      <c r="S141" s="69"/>
      <c r="T141" s="69"/>
      <c r="U141" s="69"/>
      <c r="V141" s="68"/>
      <c r="W141" s="69"/>
      <c r="X141" s="69"/>
      <c r="Y141" s="69"/>
      <c r="Z141" s="69"/>
      <c r="AA141" s="69"/>
      <c r="AB141" s="69"/>
    </row>
    <row r="142" spans="1:28" ht="44.45" hidden="1" customHeight="1" x14ac:dyDescent="0.25">
      <c r="A142" s="99" t="s">
        <v>216</v>
      </c>
      <c r="B142" s="99">
        <v>300</v>
      </c>
      <c r="C142" s="99" t="s">
        <v>93</v>
      </c>
      <c r="D142" s="68">
        <f>E142+L142+U142+V142</f>
        <v>0</v>
      </c>
      <c r="E142" s="68">
        <f>SUM(F142:K142)</f>
        <v>0</v>
      </c>
      <c r="F142" s="68"/>
      <c r="G142" s="68"/>
      <c r="H142" s="68"/>
      <c r="I142" s="68"/>
      <c r="J142" s="68"/>
      <c r="K142" s="68"/>
      <c r="L142" s="68">
        <f>SUM(M142:S142)</f>
        <v>0</v>
      </c>
      <c r="M142" s="68"/>
      <c r="N142" s="68"/>
      <c r="O142" s="68"/>
      <c r="P142" s="68"/>
      <c r="Q142" s="68"/>
      <c r="R142" s="68"/>
      <c r="S142" s="68"/>
      <c r="T142" s="68"/>
      <c r="U142" s="68"/>
      <c r="V142" s="68">
        <f>SUM(W142:AB142)</f>
        <v>0</v>
      </c>
      <c r="W142" s="68"/>
      <c r="X142" s="68"/>
      <c r="Y142" s="68"/>
      <c r="Z142" s="68"/>
      <c r="AA142" s="68"/>
      <c r="AB142" s="68"/>
    </row>
    <row r="143" spans="1:28" ht="36" hidden="1" customHeight="1" x14ac:dyDescent="0.25">
      <c r="A143" s="99" t="s">
        <v>8</v>
      </c>
      <c r="B143" s="99"/>
      <c r="C143" s="99"/>
      <c r="D143" s="68"/>
      <c r="E143" s="68"/>
      <c r="F143" s="69"/>
      <c r="G143" s="69"/>
      <c r="H143" s="69"/>
      <c r="I143" s="69"/>
      <c r="J143" s="69"/>
      <c r="K143" s="69"/>
      <c r="L143" s="68"/>
      <c r="M143" s="69"/>
      <c r="N143" s="69"/>
      <c r="O143" s="69"/>
      <c r="P143" s="69"/>
      <c r="Q143" s="69"/>
      <c r="R143" s="69"/>
      <c r="S143" s="69"/>
      <c r="T143" s="69"/>
      <c r="U143" s="69"/>
      <c r="V143" s="68"/>
      <c r="W143" s="69"/>
      <c r="X143" s="69"/>
      <c r="Y143" s="69"/>
      <c r="Z143" s="69"/>
      <c r="AA143" s="69"/>
      <c r="AB143" s="69"/>
    </row>
    <row r="144" spans="1:28" ht="30" hidden="1" customHeight="1" x14ac:dyDescent="0.25">
      <c r="A144" s="99" t="s">
        <v>217</v>
      </c>
      <c r="B144" s="99">
        <v>310</v>
      </c>
      <c r="C144" s="99">
        <v>510</v>
      </c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6.45" hidden="1" customHeight="1" x14ac:dyDescent="0.25">
      <c r="A145" s="99" t="s">
        <v>218</v>
      </c>
      <c r="B145" s="99">
        <v>320</v>
      </c>
      <c r="C145" s="99"/>
      <c r="D145" s="68">
        <f>E145+L145+U145+V145</f>
        <v>0</v>
      </c>
      <c r="E145" s="68">
        <f>SUM(F145:K145)</f>
        <v>0</v>
      </c>
      <c r="F145" s="69"/>
      <c r="G145" s="69"/>
      <c r="H145" s="69"/>
      <c r="I145" s="69"/>
      <c r="J145" s="69"/>
      <c r="K145" s="69"/>
      <c r="L145" s="68">
        <f>SUM(M145:S145)</f>
        <v>0</v>
      </c>
      <c r="M145" s="69"/>
      <c r="N145" s="69"/>
      <c r="O145" s="69"/>
      <c r="P145" s="69"/>
      <c r="Q145" s="69"/>
      <c r="R145" s="69"/>
      <c r="S145" s="69"/>
      <c r="T145" s="69"/>
      <c r="U145" s="69"/>
      <c r="V145" s="68">
        <f>SUM(W145:AB145)</f>
        <v>0</v>
      </c>
      <c r="W145" s="69"/>
      <c r="X145" s="69"/>
      <c r="Y145" s="69"/>
      <c r="Z145" s="69"/>
      <c r="AA145" s="69"/>
      <c r="AB145" s="69"/>
    </row>
    <row r="146" spans="1:28" ht="22.15" hidden="1" customHeight="1" x14ac:dyDescent="0.25">
      <c r="A146" s="99" t="s">
        <v>219</v>
      </c>
      <c r="B146" s="99">
        <v>400</v>
      </c>
      <c r="C146" s="99">
        <v>600</v>
      </c>
      <c r="D146" s="68">
        <f>E146+L146+U146+V146</f>
        <v>0</v>
      </c>
      <c r="E146" s="68">
        <f>SUM(F146:K146)</f>
        <v>0</v>
      </c>
      <c r="F146" s="68"/>
      <c r="G146" s="68"/>
      <c r="H146" s="68"/>
      <c r="I146" s="68"/>
      <c r="J146" s="68"/>
      <c r="K146" s="68"/>
      <c r="L146" s="68">
        <f>SUM(M146:S146)</f>
        <v>0</v>
      </c>
      <c r="M146" s="68"/>
      <c r="N146" s="68"/>
      <c r="O146" s="68"/>
      <c r="P146" s="68"/>
      <c r="Q146" s="68"/>
      <c r="R146" s="68"/>
      <c r="S146" s="68"/>
      <c r="T146" s="68"/>
      <c r="U146" s="68"/>
      <c r="V146" s="68">
        <f>SUM(W146:AB146)</f>
        <v>0</v>
      </c>
      <c r="W146" s="68"/>
      <c r="X146" s="68"/>
      <c r="Y146" s="68"/>
      <c r="Z146" s="68"/>
      <c r="AA146" s="68"/>
      <c r="AB146" s="68"/>
    </row>
    <row r="147" spans="1:28" ht="11.45" hidden="1" customHeight="1" x14ac:dyDescent="0.25">
      <c r="A147" s="99" t="s">
        <v>8</v>
      </c>
      <c r="B147" s="99"/>
      <c r="C147" s="99"/>
      <c r="D147" s="68"/>
      <c r="E147" s="68"/>
      <c r="F147" s="69"/>
      <c r="G147" s="69"/>
      <c r="H147" s="69"/>
      <c r="I147" s="69"/>
      <c r="J147" s="69"/>
      <c r="K147" s="69"/>
      <c r="L147" s="68"/>
      <c r="M147" s="69"/>
      <c r="N147" s="69"/>
      <c r="O147" s="69"/>
      <c r="P147" s="69"/>
      <c r="Q147" s="69"/>
      <c r="R147" s="69"/>
      <c r="S147" s="69"/>
      <c r="T147" s="69"/>
      <c r="U147" s="69"/>
      <c r="V147" s="68"/>
      <c r="W147" s="69"/>
      <c r="X147" s="69"/>
      <c r="Y147" s="69"/>
      <c r="Z147" s="69"/>
      <c r="AA147" s="69"/>
      <c r="AB147" s="69"/>
    </row>
    <row r="148" spans="1:28" ht="25.15" customHeight="1" x14ac:dyDescent="0.25">
      <c r="A148" s="101" t="s">
        <v>434</v>
      </c>
      <c r="B148" s="101">
        <v>261.39999999999998</v>
      </c>
      <c r="C148" s="101" t="s">
        <v>433</v>
      </c>
      <c r="D148" s="68">
        <f t="shared" ref="D148" si="44">E148+L148+U148+V148</f>
        <v>15000</v>
      </c>
      <c r="E148" s="68">
        <f t="shared" ref="E148" si="45">SUM(F148:K148)</f>
        <v>15000</v>
      </c>
      <c r="F148" s="69"/>
      <c r="G148" s="69"/>
      <c r="H148" s="69">
        <v>15000</v>
      </c>
      <c r="I148" s="69"/>
      <c r="J148" s="69"/>
      <c r="K148" s="69"/>
      <c r="L148" s="68">
        <f t="shared" ref="L148" si="46"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 t="shared" ref="V148" si="47">SUM(W148:AB148)</f>
        <v>0</v>
      </c>
      <c r="W148" s="69"/>
      <c r="X148" s="69"/>
      <c r="Y148" s="69"/>
      <c r="Z148" s="69"/>
      <c r="AA148" s="69"/>
      <c r="AB148" s="69"/>
    </row>
    <row r="149" spans="1:28" ht="18.600000000000001" customHeight="1" x14ac:dyDescent="0.25">
      <c r="A149" s="99" t="s">
        <v>220</v>
      </c>
      <c r="B149" s="99">
        <v>410</v>
      </c>
      <c r="C149" s="99">
        <v>610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SUM(M149:S149)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ht="14.45" customHeight="1" x14ac:dyDescent="0.25">
      <c r="A150" s="99" t="s">
        <v>221</v>
      </c>
      <c r="B150" s="99">
        <v>420</v>
      </c>
      <c r="C150" s="99"/>
      <c r="D150" s="68">
        <f>E150+L150+U150+V150</f>
        <v>0</v>
      </c>
      <c r="E150" s="68">
        <f>SUM(F150:K150)</f>
        <v>0</v>
      </c>
      <c r="F150" s="69"/>
      <c r="G150" s="69"/>
      <c r="H150" s="69"/>
      <c r="I150" s="69"/>
      <c r="J150" s="69"/>
      <c r="K150" s="69"/>
      <c r="L150" s="68">
        <f>SUM(M150:S150)</f>
        <v>0</v>
      </c>
      <c r="M150" s="69"/>
      <c r="N150" s="69"/>
      <c r="O150" s="69"/>
      <c r="P150" s="69"/>
      <c r="Q150" s="69"/>
      <c r="R150" s="69"/>
      <c r="S150" s="69"/>
      <c r="T150" s="69"/>
      <c r="U150" s="69"/>
      <c r="V150" s="68">
        <f>SUM(W150:AB150)</f>
        <v>0</v>
      </c>
      <c r="W150" s="69"/>
      <c r="X150" s="69"/>
      <c r="Y150" s="69"/>
      <c r="Z150" s="69"/>
      <c r="AA150" s="69"/>
      <c r="AB150" s="69"/>
    </row>
    <row r="151" spans="1:28" ht="20.45" customHeight="1" x14ac:dyDescent="0.25">
      <c r="A151" s="99" t="s">
        <v>222</v>
      </c>
      <c r="B151" s="99">
        <v>500</v>
      </c>
      <c r="C151" s="99" t="s">
        <v>121</v>
      </c>
      <c r="D151" s="68">
        <f>E151+L151+U151+V151</f>
        <v>3415469.65</v>
      </c>
      <c r="E151" s="68">
        <f>SUM(F151:K151)</f>
        <v>3409456.65</v>
      </c>
      <c r="F151" s="69">
        <f>3392879.05+16577.6</f>
        <v>3409456.65</v>
      </c>
      <c r="G151" s="69"/>
      <c r="H151" s="69"/>
      <c r="I151" s="69"/>
      <c r="J151" s="69"/>
      <c r="K151" s="69"/>
      <c r="L151" s="68">
        <f>SUM(M151:T151)</f>
        <v>6013</v>
      </c>
      <c r="M151" s="69">
        <v>6013</v>
      </c>
      <c r="N151" s="69"/>
      <c r="O151" s="69"/>
      <c r="P151" s="69"/>
      <c r="Q151" s="69"/>
      <c r="R151" s="69"/>
      <c r="S151" s="69"/>
      <c r="T151" s="69"/>
      <c r="U151" s="69"/>
      <c r="V151" s="68">
        <f>SUM(W151:AB151)</f>
        <v>0</v>
      </c>
      <c r="W151" s="69"/>
      <c r="X151" s="69"/>
      <c r="Y151" s="69"/>
      <c r="Z151" s="69"/>
      <c r="AA151" s="69"/>
      <c r="AB151" s="69"/>
    </row>
    <row r="152" spans="1:28" ht="14.45" hidden="1" customHeight="1" x14ac:dyDescent="0.25">
      <c r="A152" s="99" t="s">
        <v>223</v>
      </c>
      <c r="B152" s="99">
        <v>600</v>
      </c>
      <c r="C152" s="99" t="s">
        <v>121</v>
      </c>
      <c r="D152" s="68">
        <f>E152+L152+U152+V152</f>
        <v>0</v>
      </c>
      <c r="E152" s="68">
        <f>SUM(F152:K152)</f>
        <v>0</v>
      </c>
      <c r="F152" s="69">
        <f t="shared" ref="F152:K152" si="48">F151+F10-F53+F33</f>
        <v>0</v>
      </c>
      <c r="G152" s="69">
        <f t="shared" si="48"/>
        <v>0</v>
      </c>
      <c r="H152" s="69">
        <f t="shared" si="48"/>
        <v>0</v>
      </c>
      <c r="I152" s="69">
        <f t="shared" si="48"/>
        <v>0</v>
      </c>
      <c r="J152" s="69">
        <f t="shared" si="48"/>
        <v>0</v>
      </c>
      <c r="K152" s="69">
        <f t="shared" si="48"/>
        <v>0</v>
      </c>
      <c r="L152" s="68">
        <f>SUM(M152:S152)</f>
        <v>0</v>
      </c>
      <c r="M152" s="69">
        <f>M151+M10-M53+M33</f>
        <v>0</v>
      </c>
      <c r="N152" s="69">
        <f t="shared" ref="N152:R152" si="49">N151+N10-N53+N33</f>
        <v>0</v>
      </c>
      <c r="O152" s="69">
        <f t="shared" si="49"/>
        <v>0</v>
      </c>
      <c r="P152" s="69">
        <f t="shared" si="49"/>
        <v>0</v>
      </c>
      <c r="Q152" s="69">
        <f t="shared" si="49"/>
        <v>0</v>
      </c>
      <c r="R152" s="69">
        <f t="shared" si="49"/>
        <v>0</v>
      </c>
      <c r="S152" s="69">
        <f>S151+S10-S53</f>
        <v>0</v>
      </c>
      <c r="T152" s="69">
        <f>T151+T10-T53</f>
        <v>0</v>
      </c>
      <c r="U152" s="69">
        <v>0</v>
      </c>
      <c r="V152" s="68">
        <f>SUM(W152:AB152)</f>
        <v>0</v>
      </c>
      <c r="W152" s="69">
        <v>0</v>
      </c>
      <c r="X152" s="69">
        <v>0</v>
      </c>
      <c r="Y152" s="69">
        <v>0</v>
      </c>
      <c r="Z152" s="69">
        <v>0</v>
      </c>
      <c r="AA152" s="69">
        <f>AA151+AA10-AA53</f>
        <v>0</v>
      </c>
      <c r="AB152" s="69">
        <f>AB151+AB10-AB53</f>
        <v>0</v>
      </c>
    </row>
    <row r="153" spans="1:28" ht="17.45" customHeight="1" x14ac:dyDescent="0.3"/>
  </sheetData>
  <autoFilter ref="A9:AB152">
    <filterColumn colId="3">
      <filters>
        <filter val="1 100,00"/>
        <filter val="1 222 250,00"/>
        <filter val="1 900,00"/>
        <filter val="11 117,10"/>
        <filter val="11 800,00"/>
        <filter val="110 053,88"/>
        <filter val="117 360,00"/>
        <filter val="133 120,90"/>
        <filter val="140 900,00"/>
        <filter val="16 200,00"/>
        <filter val="16 993,66"/>
        <filter val="22 000,00"/>
        <filter val="3 415 469,65"/>
        <filter val="3 430,00"/>
        <filter val="3 824 510,80"/>
        <filter val="30 202 500,00"/>
        <filter val="32 492 700,00"/>
        <filter val="355 005,00"/>
        <filter val="37 098,07"/>
        <filter val="4 299,04"/>
        <filter val="41 445 524,95"/>
        <filter val="41 600,00"/>
        <filter val="41 995 600,00"/>
        <filter val="45 405 056,65"/>
        <filter val="48 000,00"/>
        <filter val="5 000,00"/>
        <filter val="60 200,00"/>
        <filter val="600 386,06"/>
        <filter val="625 879,10"/>
        <filter val="643 900,00"/>
        <filter val="700 350,00"/>
        <filter val="800,00"/>
        <filter val="870 201,93"/>
        <filter val="88 000,00"/>
        <filter val="9 120 965,85"/>
        <filter val="9 400,00"/>
        <filter val="9 497 900,00"/>
        <filter val="95 000,00"/>
        <filter val="95 146,06"/>
      </filters>
    </filterColumn>
  </autoFilter>
  <mergeCells count="12"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  <mergeCell ref="U7:U8"/>
    <mergeCell ref="V7:AB7"/>
  </mergeCells>
  <phoneticPr fontId="24" type="noConversion"/>
  <pageMargins left="0.23622047244094491" right="0.23622047244094491" top="0.74803149606299213" bottom="0.74803149606299213" header="0.31496062992125984" footer="0.31496062992125984"/>
  <pageSetup paperSize="9" scale="48" fitToHeight="0" orientation="landscape" r:id="rId1"/>
  <rowBreaks count="1" manualBreakCount="1">
    <brk id="111" max="27" man="1"/>
  </rowBreaks>
  <colBreaks count="1" manualBreakCount="1">
    <brk id="27" max="1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D151"/>
  <sheetViews>
    <sheetView topLeftCell="A5" zoomScaleNormal="100" workbookViewId="0">
      <pane xSplit="4" ySplit="5" topLeftCell="E66" activePane="bottomRight" state="frozen"/>
      <selection activeCell="A5" sqref="A5"/>
      <selection pane="topRight" activeCell="E5" sqref="E5"/>
      <selection pane="bottomLeft" activeCell="A10" sqref="A10"/>
      <selection pane="bottomRight" activeCell="C90" sqref="C90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8" t="s">
        <v>233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9" t="s">
        <v>224</v>
      </c>
      <c r="B5" s="119" t="s">
        <v>225</v>
      </c>
      <c r="C5" s="119" t="s">
        <v>226</v>
      </c>
      <c r="D5" s="119" t="s">
        <v>227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30" ht="12" customHeight="1" x14ac:dyDescent="0.25">
      <c r="A6" s="119"/>
      <c r="B6" s="119"/>
      <c r="C6" s="119"/>
      <c r="D6" s="120" t="s">
        <v>228</v>
      </c>
      <c r="E6" s="119" t="s">
        <v>10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30" ht="31.5" customHeight="1" x14ac:dyDescent="0.25">
      <c r="A7" s="119"/>
      <c r="B7" s="119"/>
      <c r="C7" s="119"/>
      <c r="D7" s="121"/>
      <c r="E7" s="123" t="s">
        <v>229</v>
      </c>
      <c r="F7" s="124"/>
      <c r="G7" s="124"/>
      <c r="H7" s="124"/>
      <c r="I7" s="124"/>
      <c r="J7" s="124"/>
      <c r="K7" s="125"/>
      <c r="L7" s="123" t="s">
        <v>230</v>
      </c>
      <c r="M7" s="124"/>
      <c r="N7" s="124"/>
      <c r="O7" s="124"/>
      <c r="P7" s="124"/>
      <c r="Q7" s="124"/>
      <c r="R7" s="124"/>
      <c r="S7" s="124"/>
      <c r="T7" s="125"/>
      <c r="U7" s="120" t="s">
        <v>231</v>
      </c>
      <c r="V7" s="126" t="s">
        <v>232</v>
      </c>
      <c r="W7" s="126"/>
      <c r="X7" s="126"/>
      <c r="Y7" s="126"/>
      <c r="Z7" s="126"/>
      <c r="AA7" s="126"/>
      <c r="AB7" s="126"/>
    </row>
    <row r="8" spans="1:30" ht="145.5" customHeight="1" x14ac:dyDescent="0.25">
      <c r="A8" s="119"/>
      <c r="B8" s="119"/>
      <c r="C8" s="119"/>
      <c r="D8" s="122"/>
      <c r="E8" s="93" t="s">
        <v>312</v>
      </c>
      <c r="F8" s="73" t="s">
        <v>313</v>
      </c>
      <c r="G8" s="73" t="s">
        <v>378</v>
      </c>
      <c r="H8" s="73" t="s">
        <v>315</v>
      </c>
      <c r="I8" s="73" t="s">
        <v>314</v>
      </c>
      <c r="J8" s="73" t="s">
        <v>398</v>
      </c>
      <c r="K8" s="73" t="s">
        <v>399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386</v>
      </c>
      <c r="T8" s="73" t="s">
        <v>387</v>
      </c>
      <c r="U8" s="122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40638500</v>
      </c>
      <c r="E10" s="68">
        <f>SUM(F10:K10)</f>
        <v>31897300</v>
      </c>
      <c r="F10" s="68">
        <f t="shared" ref="F10:K10" si="0">F17</f>
        <v>0</v>
      </c>
      <c r="G10" s="68">
        <f t="shared" si="0"/>
        <v>0</v>
      </c>
      <c r="H10" s="68">
        <f t="shared" si="0"/>
        <v>31602600</v>
      </c>
      <c r="I10" s="68">
        <f t="shared" si="0"/>
        <v>0</v>
      </c>
      <c r="J10" s="68">
        <f t="shared" si="0"/>
        <v>68200</v>
      </c>
      <c r="K10" s="68">
        <f t="shared" si="0"/>
        <v>226500</v>
      </c>
      <c r="L10" s="68">
        <f>SUM(M10:T10)</f>
        <v>8741200</v>
      </c>
      <c r="M10" s="68">
        <f t="shared" ref="M10:R10" si="1">M30</f>
        <v>590900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2428000</v>
      </c>
      <c r="S10" s="68">
        <f>S30</f>
        <v>0</v>
      </c>
      <c r="T10" s="68">
        <f>T30</f>
        <v>5721200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f>40638500</f>
        <v>40638500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40638500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31897300</v>
      </c>
      <c r="E17" s="68">
        <f>SUM(F17:K17)</f>
        <v>31897300</v>
      </c>
      <c r="F17" s="69">
        <f>F19+F20+F21+F22+F23+F24</f>
        <v>0</v>
      </c>
      <c r="G17" s="69"/>
      <c r="H17" s="68">
        <f>H19+H20+H21+H22+H23+H24</f>
        <v>31602600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226500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31897300</v>
      </c>
      <c r="E19" s="68">
        <f>SUM(F19:K19)</f>
        <v>31897300</v>
      </c>
      <c r="F19" s="69"/>
      <c r="G19" s="69"/>
      <c r="H19" s="69">
        <f>31700500-97900</f>
        <v>31602600</v>
      </c>
      <c r="I19" s="69"/>
      <c r="J19" s="69">
        <v>68200</v>
      </c>
      <c r="K19" s="69">
        <f>518900+25700-318100</f>
        <v>226500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8741200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8741200</v>
      </c>
      <c r="M30" s="69">
        <f t="shared" ref="M30:R30" si="2">M32+M33+M149</f>
        <v>590900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2428000</v>
      </c>
      <c r="S30" s="69">
        <f>S32+S33</f>
        <v>0</v>
      </c>
      <c r="T30" s="69">
        <f>T32+T33</f>
        <v>5721200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8741200</v>
      </c>
      <c r="E32" s="68"/>
      <c r="F32" s="69"/>
      <c r="G32" s="69"/>
      <c r="H32" s="69"/>
      <c r="I32" s="69"/>
      <c r="J32" s="69"/>
      <c r="K32" s="69"/>
      <c r="L32" s="68">
        <f>SUM(M32:T32)</f>
        <v>8741200</v>
      </c>
      <c r="M32" s="69">
        <v>590900</v>
      </c>
      <c r="N32" s="69">
        <v>1100</v>
      </c>
      <c r="O32" s="69">
        <f>306300-306300</f>
        <v>0</v>
      </c>
      <c r="P32" s="69"/>
      <c r="Q32" s="69"/>
      <c r="R32" s="69">
        <f>2112000+316000</f>
        <v>2428000</v>
      </c>
      <c r="S32" s="69"/>
      <c r="T32" s="69">
        <f>4394200+1327000</f>
        <v>5721200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385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29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29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29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29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29" x14ac:dyDescent="0.25">
      <c r="A53" s="67" t="s">
        <v>120</v>
      </c>
      <c r="B53" s="67">
        <v>200</v>
      </c>
      <c r="C53" s="67" t="s">
        <v>121</v>
      </c>
      <c r="D53" s="68">
        <f>E53+L53+U53+V53</f>
        <v>40638500</v>
      </c>
      <c r="E53" s="68">
        <f>SUM(F53:K53)</f>
        <v>31897300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31602600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8741200</v>
      </c>
      <c r="M53" s="68">
        <f t="shared" ref="M53:U53" si="5">M55+M73+M83+M95+M97+M99</f>
        <v>590900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2428000</v>
      </c>
      <c r="S53" s="68">
        <f>S55+S73+S83+S95+S97+S99</f>
        <v>0</v>
      </c>
      <c r="T53" s="68">
        <f>T55+T73+T83+T95+T97+T99</f>
        <v>5721200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29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29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38277200</v>
      </c>
      <c r="E55" s="68">
        <f>SUM(F55:K55)</f>
        <v>30582100</v>
      </c>
      <c r="F55" s="68">
        <f t="shared" ref="F55:K55" si="7">F57</f>
        <v>0</v>
      </c>
      <c r="G55" s="68">
        <f t="shared" si="7"/>
        <v>0</v>
      </c>
      <c r="H55" s="68">
        <f t="shared" si="7"/>
        <v>30582100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7695100</v>
      </c>
      <c r="M55" s="68">
        <f t="shared" ref="M55:U55" si="8">M57</f>
        <v>490900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1483000</v>
      </c>
      <c r="S55" s="68">
        <f>S57</f>
        <v>0</v>
      </c>
      <c r="T55" s="68">
        <f>T57</f>
        <v>5721200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29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29" x14ac:dyDescent="0.25">
      <c r="A57" s="67" t="s">
        <v>123</v>
      </c>
      <c r="B57" s="67">
        <v>211</v>
      </c>
      <c r="C57" s="67">
        <v>110</v>
      </c>
      <c r="D57" s="68">
        <f>E57+L57+U57+V57</f>
        <v>38277200</v>
      </c>
      <c r="E57" s="68">
        <f>SUM(F57:K57)</f>
        <v>30582100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30582100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7695100</v>
      </c>
      <c r="M57" s="68">
        <f t="shared" ref="M57:U57" si="11">SUM(M59:M72)</f>
        <v>490900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1483000</v>
      </c>
      <c r="S57" s="68">
        <f>SUM(S59:S72)</f>
        <v>0</v>
      </c>
      <c r="T57" s="68">
        <f>SUM(T59:T72)</f>
        <v>5721200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29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29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27866200</v>
      </c>
      <c r="E59" s="68">
        <f>SUM(F59:K59)</f>
        <v>23472000</v>
      </c>
      <c r="F59" s="69"/>
      <c r="G59" s="69"/>
      <c r="H59" s="69">
        <v>23472000</v>
      </c>
      <c r="I59" s="69"/>
      <c r="J59" s="69"/>
      <c r="K59" s="69"/>
      <c r="L59" s="68">
        <f>SUM(M59:T59)</f>
        <v>4394200</v>
      </c>
      <c r="M59" s="69"/>
      <c r="N59" s="69"/>
      <c r="O59" s="69"/>
      <c r="P59" s="69"/>
      <c r="Q59" s="69"/>
      <c r="R59" s="69"/>
      <c r="S59" s="69"/>
      <c r="T59" s="69">
        <v>4394200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</row>
    <row r="60" spans="1:29" ht="25.5" x14ac:dyDescent="0.25">
      <c r="A60" s="67" t="s">
        <v>391</v>
      </c>
      <c r="B60" s="67"/>
      <c r="C60" s="67" t="s">
        <v>392</v>
      </c>
      <c r="D60" s="68">
        <f t="shared" si="13"/>
        <v>21600</v>
      </c>
      <c r="E60" s="68">
        <f>SUM(F60:K60)</f>
        <v>21600</v>
      </c>
      <c r="F60" s="69"/>
      <c r="G60" s="69"/>
      <c r="H60" s="69">
        <v>21600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</row>
    <row r="61" spans="1:29" ht="13.5" customHeight="1" x14ac:dyDescent="0.25">
      <c r="A61" s="67" t="s">
        <v>321</v>
      </c>
      <c r="B61" s="67">
        <v>211.2</v>
      </c>
      <c r="C61" s="67" t="s">
        <v>393</v>
      </c>
      <c r="D61" s="68">
        <f t="shared" si="13"/>
        <v>490900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490900</v>
      </c>
      <c r="M61" s="69">
        <v>490900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29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29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29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28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28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28" ht="12" hidden="1" customHeight="1" x14ac:dyDescent="0.25">
      <c r="A67" s="67" t="s">
        <v>395</v>
      </c>
      <c r="B67" s="67"/>
      <c r="C67" s="67" t="s">
        <v>394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28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28" ht="17.25" customHeight="1" x14ac:dyDescent="0.25">
      <c r="A69" s="67" t="s">
        <v>397</v>
      </c>
      <c r="B69" s="67"/>
      <c r="C69" s="67" t="s">
        <v>396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</row>
    <row r="70" spans="1:28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28" ht="46.5" customHeight="1" x14ac:dyDescent="0.25">
      <c r="A71" s="67" t="s">
        <v>136</v>
      </c>
      <c r="B71" s="67">
        <v>211.1</v>
      </c>
      <c r="C71" s="67" t="s">
        <v>400</v>
      </c>
      <c r="D71" s="68">
        <f t="shared" si="13"/>
        <v>1289600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1289600</v>
      </c>
      <c r="M71" s="69"/>
      <c r="N71" s="69"/>
      <c r="O71" s="69"/>
      <c r="P71" s="69"/>
      <c r="Q71" s="69"/>
      <c r="R71" s="69">
        <f>996000-22400+316000</f>
        <v>1289600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28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8415500</v>
      </c>
      <c r="E72" s="68">
        <f t="shared" si="15"/>
        <v>7088500</v>
      </c>
      <c r="F72" s="69"/>
      <c r="G72" s="69"/>
      <c r="H72" s="69">
        <v>7088500</v>
      </c>
      <c r="I72" s="69"/>
      <c r="J72" s="69"/>
      <c r="K72" s="69"/>
      <c r="L72" s="68">
        <f>SUM(M72:T72)</f>
        <v>1327000</v>
      </c>
      <c r="M72" s="69"/>
      <c r="N72" s="69"/>
      <c r="O72" s="69"/>
      <c r="P72" s="69"/>
      <c r="Q72" s="69"/>
      <c r="R72" s="69"/>
      <c r="S72" s="69"/>
      <c r="T72" s="69">
        <v>1327000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28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100000</v>
      </c>
      <c r="E73" s="68">
        <f t="shared" si="15"/>
        <v>0</v>
      </c>
      <c r="F73" s="68">
        <f>F75</f>
        <v>0</v>
      </c>
      <c r="G73" s="68">
        <f t="shared" ref="G73:AB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100000</v>
      </c>
      <c r="M73" s="68">
        <f t="shared" si="16"/>
        <v>100000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si="16"/>
        <v>0</v>
      </c>
      <c r="X73" s="68">
        <f t="shared" si="16"/>
        <v>0</v>
      </c>
      <c r="Y73" s="68">
        <f t="shared" si="16"/>
        <v>0</v>
      </c>
      <c r="Z73" s="68">
        <f t="shared" si="16"/>
        <v>0</v>
      </c>
      <c r="AA73" s="68">
        <f t="shared" si="16"/>
        <v>0</v>
      </c>
      <c r="AB73" s="68">
        <f t="shared" si="16"/>
        <v>0</v>
      </c>
    </row>
    <row r="74" spans="1:28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28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100000</v>
      </c>
      <c r="E75" s="68">
        <f t="shared" si="15"/>
        <v>0</v>
      </c>
      <c r="F75" s="68">
        <f t="shared" ref="F75:K75" si="17">SUM(F77:F82)</f>
        <v>0</v>
      </c>
      <c r="G75" s="68">
        <f t="shared" si="17"/>
        <v>0</v>
      </c>
      <c r="H75" s="68">
        <f t="shared" si="17"/>
        <v>0</v>
      </c>
      <c r="I75" s="68">
        <f t="shared" si="17"/>
        <v>0</v>
      </c>
      <c r="J75" s="68">
        <f t="shared" si="17"/>
        <v>0</v>
      </c>
      <c r="K75" s="68">
        <f t="shared" si="17"/>
        <v>0</v>
      </c>
      <c r="L75" s="68">
        <f>SUM(M75:S75)</f>
        <v>100000</v>
      </c>
      <c r="M75" s="68">
        <f t="shared" ref="M75:U75" si="18">SUM(M77:M82)</f>
        <v>100000</v>
      </c>
      <c r="N75" s="68">
        <f t="shared" si="18"/>
        <v>0</v>
      </c>
      <c r="O75" s="68">
        <f t="shared" si="18"/>
        <v>0</v>
      </c>
      <c r="P75" s="68">
        <f t="shared" si="18"/>
        <v>0</v>
      </c>
      <c r="Q75" s="68">
        <f t="shared" si="18"/>
        <v>0</v>
      </c>
      <c r="R75" s="68">
        <f t="shared" si="18"/>
        <v>0</v>
      </c>
      <c r="S75" s="68">
        <f>SUM(S77:S82)</f>
        <v>0</v>
      </c>
      <c r="T75" s="68">
        <f>SUM(T77:T82)</f>
        <v>0</v>
      </c>
      <c r="U75" s="68">
        <f t="shared" si="18"/>
        <v>0</v>
      </c>
      <c r="V75" s="68">
        <f>SUM(W75:AB75)</f>
        <v>0</v>
      </c>
      <c r="W75" s="68">
        <f t="shared" ref="W75:AB75" si="19">SUM(W77:W82)</f>
        <v>0</v>
      </c>
      <c r="X75" s="68">
        <f t="shared" si="19"/>
        <v>0</v>
      </c>
      <c r="Y75" s="68">
        <f t="shared" si="19"/>
        <v>0</v>
      </c>
      <c r="Z75" s="68">
        <f t="shared" si="19"/>
        <v>0</v>
      </c>
      <c r="AA75" s="68">
        <f t="shared" si="19"/>
        <v>0</v>
      </c>
      <c r="AB75" s="68">
        <f t="shared" si="19"/>
        <v>0</v>
      </c>
    </row>
    <row r="76" spans="1:28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28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0">E77+L77+U77+V77</f>
        <v>0</v>
      </c>
      <c r="E77" s="68">
        <f t="shared" ref="E77:E83" si="21">SUM(F77:K77)</f>
        <v>0</v>
      </c>
      <c r="F77" s="69"/>
      <c r="G77" s="69"/>
      <c r="H77" s="69"/>
      <c r="I77" s="69"/>
      <c r="J77" s="69"/>
      <c r="K77" s="69"/>
      <c r="L77" s="68">
        <f t="shared" ref="L77:L82" si="22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3">SUM(W77:AB77)</f>
        <v>0</v>
      </c>
      <c r="W77" s="69"/>
      <c r="X77" s="69"/>
      <c r="Y77" s="69"/>
      <c r="Z77" s="69"/>
      <c r="AA77" s="69"/>
      <c r="AB77" s="69"/>
    </row>
    <row r="78" spans="1:28" hidden="1" x14ac:dyDescent="0.25">
      <c r="A78" s="67" t="s">
        <v>322</v>
      </c>
      <c r="B78" s="67">
        <v>221.2</v>
      </c>
      <c r="C78" s="67" t="s">
        <v>143</v>
      </c>
      <c r="D78" s="68">
        <f t="shared" si="20"/>
        <v>0</v>
      </c>
      <c r="E78" s="68">
        <f t="shared" si="21"/>
        <v>0</v>
      </c>
      <c r="F78" s="69"/>
      <c r="G78" s="69"/>
      <c r="H78" s="69"/>
      <c r="I78" s="69"/>
      <c r="J78" s="69"/>
      <c r="K78" s="69"/>
      <c r="L78" s="68">
        <f t="shared" si="22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3"/>
        <v>0</v>
      </c>
      <c r="W78" s="69"/>
      <c r="X78" s="69"/>
      <c r="Y78" s="69"/>
      <c r="Z78" s="69"/>
      <c r="AA78" s="69"/>
      <c r="AB78" s="69"/>
    </row>
    <row r="79" spans="1:28" ht="25.5" x14ac:dyDescent="0.25">
      <c r="A79" s="67" t="s">
        <v>144</v>
      </c>
      <c r="B79" s="67">
        <v>221.3</v>
      </c>
      <c r="C79" s="67" t="s">
        <v>403</v>
      </c>
      <c r="D79" s="68">
        <f t="shared" si="20"/>
        <v>100000</v>
      </c>
      <c r="E79" s="68">
        <f t="shared" si="21"/>
        <v>0</v>
      </c>
      <c r="F79" s="69"/>
      <c r="G79" s="69"/>
      <c r="H79" s="69"/>
      <c r="I79" s="69"/>
      <c r="J79" s="69"/>
      <c r="K79" s="69"/>
      <c r="L79" s="68">
        <f t="shared" si="22"/>
        <v>100000</v>
      </c>
      <c r="M79" s="69">
        <v>100000</v>
      </c>
      <c r="N79" s="69"/>
      <c r="O79" s="69"/>
      <c r="P79" s="69"/>
      <c r="Q79" s="69"/>
      <c r="R79" s="69"/>
      <c r="S79" s="69"/>
      <c r="T79" s="69"/>
      <c r="U79" s="69"/>
      <c r="V79" s="68">
        <f t="shared" si="23"/>
        <v>0</v>
      </c>
      <c r="W79" s="69"/>
      <c r="X79" s="69"/>
      <c r="Y79" s="69"/>
      <c r="Z79" s="69"/>
      <c r="AA79" s="69"/>
      <c r="AB79" s="69"/>
    </row>
    <row r="80" spans="1:28" hidden="1" x14ac:dyDescent="0.25">
      <c r="A80" s="67" t="s">
        <v>146</v>
      </c>
      <c r="B80" s="67">
        <v>222</v>
      </c>
      <c r="C80" s="67" t="s">
        <v>147</v>
      </c>
      <c r="D80" s="68">
        <f t="shared" si="20"/>
        <v>0</v>
      </c>
      <c r="E80" s="68">
        <f t="shared" si="21"/>
        <v>0</v>
      </c>
      <c r="F80" s="69"/>
      <c r="G80" s="69"/>
      <c r="H80" s="69"/>
      <c r="I80" s="69"/>
      <c r="J80" s="69"/>
      <c r="K80" s="69"/>
      <c r="L80" s="68">
        <f t="shared" si="22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3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0"/>
        <v>0</v>
      </c>
      <c r="E81" s="68">
        <f t="shared" si="21"/>
        <v>0</v>
      </c>
      <c r="F81" s="69"/>
      <c r="G81" s="69"/>
      <c r="H81" s="69"/>
      <c r="I81" s="69"/>
      <c r="J81" s="69"/>
      <c r="K81" s="69"/>
      <c r="L81" s="68">
        <f t="shared" si="22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3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0"/>
        <v>0</v>
      </c>
      <c r="E82" s="68">
        <f t="shared" si="21"/>
        <v>0</v>
      </c>
      <c r="F82" s="69"/>
      <c r="G82" s="69"/>
      <c r="H82" s="69"/>
      <c r="I82" s="69"/>
      <c r="J82" s="69"/>
      <c r="K82" s="69"/>
      <c r="L82" s="68">
        <f t="shared" si="22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3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0"/>
        <v>1100</v>
      </c>
      <c r="E83" s="68">
        <f t="shared" si="21"/>
        <v>0</v>
      </c>
      <c r="F83" s="68">
        <f t="shared" ref="F83:K83" si="24">F85+F88</f>
        <v>0</v>
      </c>
      <c r="G83" s="68">
        <f t="shared" si="24"/>
        <v>0</v>
      </c>
      <c r="H83" s="68">
        <f t="shared" si="24"/>
        <v>0</v>
      </c>
      <c r="I83" s="68">
        <f t="shared" si="24"/>
        <v>0</v>
      </c>
      <c r="J83" s="68">
        <f t="shared" si="24"/>
        <v>0</v>
      </c>
      <c r="K83" s="68">
        <f t="shared" si="24"/>
        <v>0</v>
      </c>
      <c r="L83" s="68">
        <f>SUM(M83:T83)</f>
        <v>1100</v>
      </c>
      <c r="M83" s="68">
        <f t="shared" ref="M83:U83" si="25">M85+M88</f>
        <v>0</v>
      </c>
      <c r="N83" s="68">
        <f t="shared" si="25"/>
        <v>1100</v>
      </c>
      <c r="O83" s="68">
        <f t="shared" si="25"/>
        <v>0</v>
      </c>
      <c r="P83" s="68">
        <f t="shared" si="25"/>
        <v>0</v>
      </c>
      <c r="Q83" s="68">
        <f t="shared" si="25"/>
        <v>0</v>
      </c>
      <c r="R83" s="68">
        <f t="shared" si="25"/>
        <v>0</v>
      </c>
      <c r="S83" s="68">
        <f>S85+S88</f>
        <v>0</v>
      </c>
      <c r="T83" s="68">
        <f>T85+T88</f>
        <v>0</v>
      </c>
      <c r="U83" s="68">
        <f t="shared" si="25"/>
        <v>0</v>
      </c>
      <c r="V83" s="68">
        <f t="shared" si="23"/>
        <v>0</v>
      </c>
      <c r="W83" s="68">
        <f t="shared" ref="W83:AB83" si="26">W85+W88</f>
        <v>0</v>
      </c>
      <c r="X83" s="68">
        <f t="shared" si="26"/>
        <v>0</v>
      </c>
      <c r="Y83" s="68">
        <f t="shared" si="26"/>
        <v>0</v>
      </c>
      <c r="Z83" s="68">
        <f t="shared" si="26"/>
        <v>0</v>
      </c>
      <c r="AA83" s="68">
        <f t="shared" si="26"/>
        <v>0</v>
      </c>
      <c r="AB83" s="68">
        <f t="shared" si="26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7">F87</f>
        <v>0</v>
      </c>
      <c r="G85" s="68">
        <f t="shared" si="27"/>
        <v>0</v>
      </c>
      <c r="H85" s="68">
        <f t="shared" si="27"/>
        <v>0</v>
      </c>
      <c r="I85" s="68">
        <f t="shared" si="27"/>
        <v>0</v>
      </c>
      <c r="J85" s="68">
        <f t="shared" si="27"/>
        <v>0</v>
      </c>
      <c r="K85" s="68">
        <f t="shared" si="27"/>
        <v>0</v>
      </c>
      <c r="L85" s="68">
        <f>SUM(M85:S85)</f>
        <v>0</v>
      </c>
      <c r="M85" s="68">
        <f t="shared" ref="M85:U85" si="28">M87</f>
        <v>0</v>
      </c>
      <c r="N85" s="68">
        <f t="shared" si="28"/>
        <v>0</v>
      </c>
      <c r="O85" s="68">
        <f t="shared" si="28"/>
        <v>0</v>
      </c>
      <c r="P85" s="68">
        <f t="shared" si="28"/>
        <v>0</v>
      </c>
      <c r="Q85" s="68">
        <f t="shared" si="28"/>
        <v>0</v>
      </c>
      <c r="R85" s="68">
        <f t="shared" si="28"/>
        <v>0</v>
      </c>
      <c r="S85" s="68">
        <f>S87</f>
        <v>0</v>
      </c>
      <c r="T85" s="68"/>
      <c r="U85" s="68">
        <f t="shared" si="28"/>
        <v>0</v>
      </c>
      <c r="V85" s="68">
        <f>SUM(W85:AB85)</f>
        <v>0</v>
      </c>
      <c r="W85" s="68">
        <f t="shared" ref="W85:AB85" si="29">W87</f>
        <v>0</v>
      </c>
      <c r="X85" s="68">
        <f t="shared" si="29"/>
        <v>0</v>
      </c>
      <c r="Y85" s="68">
        <f t="shared" si="29"/>
        <v>0</v>
      </c>
      <c r="Z85" s="68">
        <f t="shared" si="29"/>
        <v>0</v>
      </c>
      <c r="AA85" s="68">
        <f t="shared" si="29"/>
        <v>0</v>
      </c>
      <c r="AB85" s="68">
        <f t="shared" si="29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0">SUM(F90:F93)</f>
        <v>0</v>
      </c>
      <c r="G88" s="68">
        <f t="shared" si="30"/>
        <v>0</v>
      </c>
      <c r="H88" s="68">
        <f t="shared" si="30"/>
        <v>0</v>
      </c>
      <c r="I88" s="68">
        <f t="shared" si="30"/>
        <v>0</v>
      </c>
      <c r="J88" s="68">
        <f t="shared" si="30"/>
        <v>0</v>
      </c>
      <c r="K88" s="68">
        <f t="shared" si="30"/>
        <v>0</v>
      </c>
      <c r="L88" s="68">
        <f>SUM(M88:T88)</f>
        <v>1100</v>
      </c>
      <c r="M88" s="68">
        <f t="shared" ref="M88:U88" si="31">SUM(M90:M93)</f>
        <v>0</v>
      </c>
      <c r="N88" s="68">
        <f t="shared" si="31"/>
        <v>1100</v>
      </c>
      <c r="O88" s="68">
        <f t="shared" si="31"/>
        <v>0</v>
      </c>
      <c r="P88" s="68">
        <f t="shared" si="31"/>
        <v>0</v>
      </c>
      <c r="Q88" s="68">
        <f t="shared" si="31"/>
        <v>0</v>
      </c>
      <c r="R88" s="68">
        <f t="shared" si="31"/>
        <v>0</v>
      </c>
      <c r="S88" s="68">
        <f>SUM(S90:S93)</f>
        <v>0</v>
      </c>
      <c r="T88" s="68">
        <f>SUM(T90:T93)</f>
        <v>0</v>
      </c>
      <c r="U88" s="68">
        <f t="shared" si="31"/>
        <v>0</v>
      </c>
      <c r="V88" s="68">
        <f>SUM(W88:AB88)</f>
        <v>0</v>
      </c>
      <c r="W88" s="68">
        <f t="shared" ref="W88:AB88" si="32">SUM(W90:W93)</f>
        <v>0</v>
      </c>
      <c r="X88" s="68">
        <f t="shared" si="32"/>
        <v>0</v>
      </c>
      <c r="Y88" s="68">
        <f t="shared" si="32"/>
        <v>0</v>
      </c>
      <c r="Z88" s="68">
        <f t="shared" si="32"/>
        <v>0</v>
      </c>
      <c r="AA88" s="68">
        <f t="shared" si="32"/>
        <v>0</v>
      </c>
      <c r="AB88" s="68">
        <f t="shared" si="32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425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3">F101</f>
        <v>0</v>
      </c>
      <c r="G99" s="68">
        <f t="shared" si="33"/>
        <v>0</v>
      </c>
      <c r="H99" s="68">
        <f t="shared" si="33"/>
        <v>1020500</v>
      </c>
      <c r="I99" s="68">
        <f t="shared" si="33"/>
        <v>0</v>
      </c>
      <c r="J99" s="68">
        <f t="shared" si="33"/>
        <v>68200</v>
      </c>
      <c r="K99" s="68">
        <f t="shared" si="33"/>
        <v>226500</v>
      </c>
      <c r="L99" s="68">
        <f>SUM(M99:T99)</f>
        <v>945000</v>
      </c>
      <c r="M99" s="68">
        <f t="shared" ref="M99:U99" si="34">M101</f>
        <v>0</v>
      </c>
      <c r="N99" s="68">
        <f t="shared" si="34"/>
        <v>0</v>
      </c>
      <c r="O99" s="68">
        <f t="shared" si="34"/>
        <v>0</v>
      </c>
      <c r="P99" s="68">
        <f t="shared" si="34"/>
        <v>0</v>
      </c>
      <c r="Q99" s="68">
        <f t="shared" si="34"/>
        <v>0</v>
      </c>
      <c r="R99" s="68">
        <f t="shared" si="34"/>
        <v>945000</v>
      </c>
      <c r="S99" s="68">
        <f>S101</f>
        <v>0</v>
      </c>
      <c r="T99" s="68">
        <f>T101</f>
        <v>0</v>
      </c>
      <c r="U99" s="68">
        <f t="shared" si="34"/>
        <v>0</v>
      </c>
      <c r="V99" s="68">
        <f>SUM(W99:AB99)</f>
        <v>0</v>
      </c>
      <c r="W99" s="68">
        <f t="shared" ref="W99:AB99" si="35">W101</f>
        <v>0</v>
      </c>
      <c r="X99" s="68">
        <f t="shared" si="35"/>
        <v>0</v>
      </c>
      <c r="Y99" s="68">
        <f t="shared" si="35"/>
        <v>0</v>
      </c>
      <c r="Z99" s="68">
        <f t="shared" si="35"/>
        <v>0</v>
      </c>
      <c r="AA99" s="68">
        <f t="shared" si="35"/>
        <v>0</v>
      </c>
      <c r="AB99" s="68">
        <f t="shared" si="35"/>
        <v>0</v>
      </c>
      <c r="AD99" s="86">
        <f>2260200-D99</f>
        <v>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6">SUM(F103:F139)</f>
        <v>0</v>
      </c>
      <c r="G101" s="68">
        <f t="shared" si="36"/>
        <v>0</v>
      </c>
      <c r="H101" s="68">
        <f t="shared" si="36"/>
        <v>1020500</v>
      </c>
      <c r="I101" s="68">
        <f t="shared" si="36"/>
        <v>0</v>
      </c>
      <c r="J101" s="68">
        <f t="shared" si="36"/>
        <v>68200</v>
      </c>
      <c r="K101" s="68">
        <f t="shared" si="36"/>
        <v>226500</v>
      </c>
      <c r="L101" s="68">
        <f>SUM(M101:T101)</f>
        <v>945000</v>
      </c>
      <c r="M101" s="68">
        <f t="shared" ref="M101:U101" si="37">SUM(M103:M139)</f>
        <v>0</v>
      </c>
      <c r="N101" s="68">
        <f t="shared" si="37"/>
        <v>0</v>
      </c>
      <c r="O101" s="68">
        <f t="shared" si="37"/>
        <v>0</v>
      </c>
      <c r="P101" s="68">
        <f t="shared" si="37"/>
        <v>0</v>
      </c>
      <c r="Q101" s="68">
        <f t="shared" si="37"/>
        <v>0</v>
      </c>
      <c r="R101" s="68">
        <f t="shared" si="37"/>
        <v>945000</v>
      </c>
      <c r="S101" s="68">
        <f>SUM(S103:S139)</f>
        <v>0</v>
      </c>
      <c r="T101" s="68">
        <f>SUM(T103:T139)</f>
        <v>0</v>
      </c>
      <c r="U101" s="68">
        <f t="shared" si="37"/>
        <v>0</v>
      </c>
      <c r="V101" s="68">
        <f>SUM(W101:AB101)</f>
        <v>0</v>
      </c>
      <c r="W101" s="68">
        <f t="shared" ref="W101:AB101" si="38">SUM(W103:W139)</f>
        <v>0</v>
      </c>
      <c r="X101" s="68">
        <f t="shared" si="38"/>
        <v>0</v>
      </c>
      <c r="Y101" s="68">
        <f t="shared" si="38"/>
        <v>0</v>
      </c>
      <c r="Z101" s="68">
        <f t="shared" si="38"/>
        <v>0</v>
      </c>
      <c r="AA101" s="68">
        <f t="shared" si="38"/>
        <v>0</v>
      </c>
      <c r="AB101" s="68">
        <f t="shared" si="38"/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39">E103+L103+U103+V103</f>
        <v>0</v>
      </c>
      <c r="E103" s="68">
        <f t="shared" ref="E103:E139" si="40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1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39"/>
        <v>0</v>
      </c>
      <c r="E104" s="68">
        <f t="shared" si="40"/>
        <v>0</v>
      </c>
      <c r="F104" s="69"/>
      <c r="G104" s="69"/>
      <c r="H104" s="69"/>
      <c r="I104" s="69"/>
      <c r="J104" s="69"/>
      <c r="K104" s="69"/>
      <c r="L104" s="68">
        <f t="shared" si="41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39"/>
        <v>0</v>
      </c>
      <c r="E105" s="68">
        <f t="shared" si="40"/>
        <v>0</v>
      </c>
      <c r="F105" s="69"/>
      <c r="G105" s="69"/>
      <c r="H105" s="69"/>
      <c r="I105" s="69"/>
      <c r="J105" s="69"/>
      <c r="K105" s="69"/>
      <c r="L105" s="68">
        <f t="shared" si="41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2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39"/>
        <v>0</v>
      </c>
      <c r="E106" s="68">
        <f t="shared" si="40"/>
        <v>0</v>
      </c>
      <c r="F106" s="69"/>
      <c r="G106" s="69"/>
      <c r="H106" s="69"/>
      <c r="I106" s="69"/>
      <c r="J106" s="69"/>
      <c r="K106" s="69"/>
      <c r="L106" s="68">
        <f t="shared" si="41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2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39"/>
        <v>17000</v>
      </c>
      <c r="E107" s="68">
        <f t="shared" si="40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1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2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39"/>
        <v>30000</v>
      </c>
      <c r="E108" s="68">
        <f t="shared" si="40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1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2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39"/>
        <v>945000</v>
      </c>
      <c r="E109" s="68">
        <f t="shared" si="40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2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39"/>
        <v>630200</v>
      </c>
      <c r="E110" s="68">
        <f t="shared" si="40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3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2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39"/>
        <v>110000</v>
      </c>
      <c r="E111" s="68">
        <f t="shared" si="40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3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2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39"/>
        <v>11200</v>
      </c>
      <c r="E112" s="68">
        <f t="shared" si="40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3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2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39"/>
        <v>15500</v>
      </c>
      <c r="E113" s="68">
        <f t="shared" si="40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3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2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39"/>
        <v>0</v>
      </c>
      <c r="E114" s="68">
        <f t="shared" si="40"/>
        <v>0</v>
      </c>
      <c r="F114" s="69"/>
      <c r="G114" s="69"/>
      <c r="H114" s="69"/>
      <c r="I114" s="69"/>
      <c r="J114" s="69"/>
      <c r="K114" s="69"/>
      <c r="L114" s="68">
        <f t="shared" si="43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2"/>
        <v>0</v>
      </c>
      <c r="W114" s="69"/>
      <c r="X114" s="69"/>
      <c r="Y114" s="69"/>
      <c r="Z114" s="69"/>
      <c r="AA114" s="69"/>
      <c r="AB114" s="69"/>
    </row>
    <row r="115" spans="1:28" hidden="1" x14ac:dyDescent="0.25">
      <c r="A115" s="67" t="s">
        <v>184</v>
      </c>
      <c r="B115" s="67">
        <v>261.13</v>
      </c>
      <c r="C115" s="67" t="s">
        <v>296</v>
      </c>
      <c r="D115" s="68">
        <f t="shared" si="39"/>
        <v>0</v>
      </c>
      <c r="E115" s="68">
        <f t="shared" si="40"/>
        <v>0</v>
      </c>
      <c r="F115" s="69"/>
      <c r="G115" s="69"/>
      <c r="H115" s="69"/>
      <c r="I115" s="69"/>
      <c r="J115" s="69"/>
      <c r="K115" s="69"/>
      <c r="L115" s="68">
        <f t="shared" si="43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2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39"/>
        <v>7900</v>
      </c>
      <c r="E116" s="68">
        <f t="shared" si="40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3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2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39"/>
        <v>96600</v>
      </c>
      <c r="E117" s="68">
        <f t="shared" si="40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3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2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39"/>
        <v>0</v>
      </c>
      <c r="E118" s="68">
        <f t="shared" si="40"/>
        <v>0</v>
      </c>
      <c r="F118" s="69"/>
      <c r="G118" s="69"/>
      <c r="H118" s="69"/>
      <c r="I118" s="69"/>
      <c r="J118" s="69"/>
      <c r="K118" s="69"/>
      <c r="L118" s="68">
        <f t="shared" si="43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2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39"/>
        <v>107900</v>
      </c>
      <c r="E119" s="68">
        <f t="shared" si="40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3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2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402</v>
      </c>
      <c r="B120" s="67"/>
      <c r="C120" s="67" t="s">
        <v>401</v>
      </c>
      <c r="D120" s="68">
        <f t="shared" si="39"/>
        <v>107000</v>
      </c>
      <c r="E120" s="68">
        <f t="shared" si="40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3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2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39"/>
        <v>0</v>
      </c>
      <c r="E121" s="68">
        <f t="shared" si="40"/>
        <v>0</v>
      </c>
      <c r="F121" s="69"/>
      <c r="G121" s="69"/>
      <c r="H121" s="69"/>
      <c r="I121" s="69"/>
      <c r="J121" s="69"/>
      <c r="K121" s="69"/>
      <c r="L121" s="68">
        <f t="shared" si="43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2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39"/>
        <v>0</v>
      </c>
      <c r="E122" s="68">
        <f t="shared" si="40"/>
        <v>0</v>
      </c>
      <c r="F122" s="69"/>
      <c r="G122" s="69"/>
      <c r="H122" s="69"/>
      <c r="I122" s="69"/>
      <c r="J122" s="69"/>
      <c r="K122" s="69"/>
      <c r="L122" s="68">
        <f t="shared" si="43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2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39"/>
        <v>181900</v>
      </c>
      <c r="E123" s="68">
        <f t="shared" si="40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3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2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39"/>
        <v>0</v>
      </c>
      <c r="E124" s="68">
        <f t="shared" si="40"/>
        <v>0</v>
      </c>
      <c r="F124" s="69"/>
      <c r="G124" s="69"/>
      <c r="H124" s="69"/>
      <c r="I124" s="69"/>
      <c r="J124" s="69"/>
      <c r="K124" s="69"/>
      <c r="L124" s="68">
        <f t="shared" si="43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2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39"/>
        <v>0</v>
      </c>
      <c r="E125" s="68">
        <f t="shared" si="40"/>
        <v>0</v>
      </c>
      <c r="F125" s="69"/>
      <c r="G125" s="69"/>
      <c r="H125" s="69"/>
      <c r="I125" s="69"/>
      <c r="J125" s="69"/>
      <c r="K125" s="69"/>
      <c r="L125" s="68">
        <f t="shared" si="43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2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39"/>
        <v>0</v>
      </c>
      <c r="E126" s="68">
        <f t="shared" si="40"/>
        <v>0</v>
      </c>
      <c r="F126" s="69"/>
      <c r="G126" s="69"/>
      <c r="H126" s="69"/>
      <c r="I126" s="69"/>
      <c r="J126" s="69"/>
      <c r="K126" s="69"/>
      <c r="L126" s="68">
        <f t="shared" si="43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2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39"/>
        <v>0</v>
      </c>
      <c r="E127" s="68">
        <f t="shared" si="40"/>
        <v>0</v>
      </c>
      <c r="F127" s="69"/>
      <c r="G127" s="69"/>
      <c r="H127" s="69"/>
      <c r="I127" s="69"/>
      <c r="J127" s="69"/>
      <c r="K127" s="69"/>
      <c r="L127" s="68">
        <f t="shared" si="43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2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39"/>
        <v>0</v>
      </c>
      <c r="E128" s="68">
        <f t="shared" si="40"/>
        <v>0</v>
      </c>
      <c r="F128" s="69"/>
      <c r="G128" s="69"/>
      <c r="H128" s="69"/>
      <c r="I128" s="69"/>
      <c r="J128" s="69"/>
      <c r="K128" s="69"/>
      <c r="L128" s="68">
        <f t="shared" si="43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2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39"/>
        <v>0</v>
      </c>
      <c r="E129" s="68">
        <f t="shared" si="40"/>
        <v>0</v>
      </c>
      <c r="F129" s="69"/>
      <c r="G129" s="69"/>
      <c r="H129" s="69"/>
      <c r="I129" s="69"/>
      <c r="J129" s="69"/>
      <c r="K129" s="69"/>
      <c r="L129" s="68">
        <f t="shared" si="43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2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39"/>
        <v>0</v>
      </c>
      <c r="E130" s="68">
        <f t="shared" si="40"/>
        <v>0</v>
      </c>
      <c r="F130" s="69"/>
      <c r="G130" s="69"/>
      <c r="H130" s="69"/>
      <c r="I130" s="69"/>
      <c r="J130" s="69"/>
      <c r="K130" s="69"/>
      <c r="L130" s="68">
        <f t="shared" si="43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2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388</v>
      </c>
      <c r="D131" s="68">
        <f t="shared" si="39"/>
        <v>0</v>
      </c>
      <c r="E131" s="68">
        <f t="shared" si="40"/>
        <v>0</v>
      </c>
      <c r="F131" s="69"/>
      <c r="G131" s="69"/>
      <c r="H131" s="69"/>
      <c r="I131" s="69"/>
      <c r="J131" s="69"/>
      <c r="K131" s="69"/>
      <c r="L131" s="68">
        <f t="shared" si="43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2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39"/>
        <v>0</v>
      </c>
      <c r="E132" s="68">
        <f t="shared" si="40"/>
        <v>0</v>
      </c>
      <c r="F132" s="69"/>
      <c r="G132" s="69"/>
      <c r="H132" s="69"/>
      <c r="I132" s="69"/>
      <c r="J132" s="69"/>
      <c r="K132" s="69"/>
      <c r="L132" s="68">
        <f t="shared" si="43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2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39"/>
        <v>0</v>
      </c>
      <c r="E133" s="68">
        <f t="shared" si="40"/>
        <v>0</v>
      </c>
      <c r="F133" s="69"/>
      <c r="G133" s="69"/>
      <c r="H133" s="69"/>
      <c r="I133" s="69"/>
      <c r="J133" s="69"/>
      <c r="K133" s="69"/>
      <c r="L133" s="68">
        <f t="shared" si="43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2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39"/>
        <v>0</v>
      </c>
      <c r="E134" s="68">
        <f t="shared" si="40"/>
        <v>0</v>
      </c>
      <c r="F134" s="69"/>
      <c r="G134" s="69"/>
      <c r="H134" s="69"/>
      <c r="I134" s="69"/>
      <c r="J134" s="69"/>
      <c r="K134" s="69"/>
      <c r="L134" s="68">
        <f t="shared" si="43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2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39"/>
        <v>0</v>
      </c>
      <c r="E135" s="68">
        <f t="shared" si="40"/>
        <v>0</v>
      </c>
      <c r="F135" s="69"/>
      <c r="G135" s="69"/>
      <c r="H135" s="69"/>
      <c r="I135" s="69"/>
      <c r="J135" s="69"/>
      <c r="K135" s="69"/>
      <c r="L135" s="68">
        <f t="shared" si="43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2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39"/>
        <v>0</v>
      </c>
      <c r="E136" s="68">
        <f t="shared" si="40"/>
        <v>0</v>
      </c>
      <c r="F136" s="69"/>
      <c r="G136" s="69"/>
      <c r="H136" s="69"/>
      <c r="I136" s="69"/>
      <c r="J136" s="69"/>
      <c r="K136" s="69"/>
      <c r="L136" s="68">
        <f t="shared" si="43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2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39"/>
        <v>0</v>
      </c>
      <c r="E137" s="68">
        <f t="shared" si="40"/>
        <v>0</v>
      </c>
      <c r="F137" s="69"/>
      <c r="G137" s="69"/>
      <c r="H137" s="69"/>
      <c r="I137" s="69"/>
      <c r="J137" s="69"/>
      <c r="K137" s="69"/>
      <c r="L137" s="68">
        <f t="shared" si="43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2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39"/>
        <v>0</v>
      </c>
      <c r="E138" s="68">
        <f t="shared" si="40"/>
        <v>0</v>
      </c>
      <c r="F138" s="69"/>
      <c r="G138" s="69"/>
      <c r="H138" s="69"/>
      <c r="I138" s="69"/>
      <c r="J138" s="69"/>
      <c r="K138" s="69"/>
      <c r="L138" s="68">
        <f t="shared" si="43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2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39"/>
        <v>0</v>
      </c>
      <c r="E139" s="68">
        <f t="shared" si="40"/>
        <v>0</v>
      </c>
      <c r="F139" s="69"/>
      <c r="G139" s="69"/>
      <c r="H139" s="69"/>
      <c r="I139" s="69"/>
      <c r="J139" s="69"/>
      <c r="K139" s="69"/>
      <c r="L139" s="68">
        <f t="shared" si="43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2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0</v>
      </c>
      <c r="E150" s="68">
        <f>SUM(F150:K150)</f>
        <v>0</v>
      </c>
      <c r="F150" s="69">
        <f t="shared" ref="F150:K150" si="44">F149+F10-F53+F33</f>
        <v>0</v>
      </c>
      <c r="G150" s="69">
        <f t="shared" si="44"/>
        <v>0</v>
      </c>
      <c r="H150" s="69">
        <f t="shared" si="44"/>
        <v>0</v>
      </c>
      <c r="I150" s="69">
        <f t="shared" si="44"/>
        <v>0</v>
      </c>
      <c r="J150" s="69">
        <f t="shared" si="44"/>
        <v>0</v>
      </c>
      <c r="K150" s="69">
        <f t="shared" si="44"/>
        <v>0</v>
      </c>
      <c r="L150" s="68">
        <f>SUM(M150:S150)</f>
        <v>0</v>
      </c>
      <c r="M150" s="69">
        <f t="shared" ref="M150:R150" si="45">M149+M10-M53+M33</f>
        <v>0</v>
      </c>
      <c r="N150" s="69">
        <f t="shared" si="45"/>
        <v>0</v>
      </c>
      <c r="O150" s="69">
        <f t="shared" si="45"/>
        <v>0</v>
      </c>
      <c r="P150" s="69">
        <f t="shared" si="45"/>
        <v>0</v>
      </c>
      <c r="Q150" s="69">
        <f t="shared" si="45"/>
        <v>0</v>
      </c>
      <c r="R150" s="69">
        <f t="shared" si="45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AE153"/>
  <sheetViews>
    <sheetView topLeftCell="A16" zoomScaleNormal="100" workbookViewId="0">
      <selection activeCell="C71" sqref="C71"/>
    </sheetView>
  </sheetViews>
  <sheetFormatPr defaultColWidth="9.140625" defaultRowHeight="15" x14ac:dyDescent="0.25"/>
  <cols>
    <col min="1" max="1" width="47.85546875" style="70" customWidth="1"/>
    <col min="2" max="2" width="5.85546875" style="70" customWidth="1"/>
    <col min="3" max="3" width="10.5703125" style="70" customWidth="1"/>
    <col min="4" max="4" width="11.5703125" style="70" customWidth="1"/>
    <col min="5" max="5" width="11.7109375" style="70" customWidth="1"/>
    <col min="6" max="6" width="10.5703125" style="70" customWidth="1"/>
    <col min="7" max="7" width="11.42578125" style="70" hidden="1" customWidth="1"/>
    <col min="8" max="8" width="11.85546875" style="70" customWidth="1"/>
    <col min="9" max="9" width="11.42578125" style="70" hidden="1" customWidth="1"/>
    <col min="10" max="11" width="13.7109375" style="70" customWidth="1"/>
    <col min="12" max="12" width="11.28515625" style="70" customWidth="1"/>
    <col min="13" max="13" width="10.28515625" style="70" customWidth="1"/>
    <col min="14" max="14" width="9.7109375" style="70" customWidth="1"/>
    <col min="15" max="15" width="9.28515625" style="70" hidden="1" customWidth="1"/>
    <col min="16" max="16" width="11.42578125" style="70" hidden="1" customWidth="1"/>
    <col min="17" max="17" width="8.42578125" style="70" hidden="1" customWidth="1"/>
    <col min="18" max="18" width="12" style="70" customWidth="1"/>
    <col min="19" max="19" width="10.7109375" style="70" hidden="1" customWidth="1"/>
    <col min="20" max="20" width="11.28515625" style="70" customWidth="1"/>
    <col min="21" max="21" width="11.42578125" style="70" hidden="1" customWidth="1"/>
    <col min="22" max="22" width="10.85546875" style="70" customWidth="1"/>
    <col min="23" max="26" width="11.42578125" style="70" hidden="1" customWidth="1"/>
    <col min="27" max="27" width="11.140625" style="70" hidden="1" customWidth="1"/>
    <col min="28" max="28" width="6.85546875" style="70" hidden="1" customWidth="1"/>
    <col min="29" max="29" width="11.42578125" style="70" customWidth="1"/>
    <col min="30" max="30" width="15.7109375" style="70" bestFit="1" customWidth="1"/>
    <col min="31" max="16384" width="9.140625" style="70"/>
  </cols>
  <sheetData>
    <row r="2" spans="1:30" ht="15.75" x14ac:dyDescent="0.25">
      <c r="A2" s="118" t="s">
        <v>233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</row>
    <row r="3" spans="1:30" ht="15.75" x14ac:dyDescent="0.25">
      <c r="A3" s="118" t="s">
        <v>404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30" ht="4.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</row>
    <row r="5" spans="1:30" ht="11.25" customHeight="1" x14ac:dyDescent="0.25">
      <c r="A5" s="119" t="s">
        <v>224</v>
      </c>
      <c r="B5" s="119" t="s">
        <v>225</v>
      </c>
      <c r="C5" s="119" t="s">
        <v>226</v>
      </c>
      <c r="D5" s="119" t="s">
        <v>227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</row>
    <row r="6" spans="1:30" ht="12" customHeight="1" x14ac:dyDescent="0.25">
      <c r="A6" s="119"/>
      <c r="B6" s="119"/>
      <c r="C6" s="119"/>
      <c r="D6" s="120" t="s">
        <v>228</v>
      </c>
      <c r="E6" s="119" t="s">
        <v>10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30" ht="31.5" customHeight="1" x14ac:dyDescent="0.25">
      <c r="A7" s="119"/>
      <c r="B7" s="119"/>
      <c r="C7" s="119"/>
      <c r="D7" s="121"/>
      <c r="E7" s="123" t="s">
        <v>229</v>
      </c>
      <c r="F7" s="124"/>
      <c r="G7" s="124"/>
      <c r="H7" s="124"/>
      <c r="I7" s="124"/>
      <c r="J7" s="124"/>
      <c r="K7" s="125"/>
      <c r="L7" s="123" t="s">
        <v>230</v>
      </c>
      <c r="M7" s="124"/>
      <c r="N7" s="124"/>
      <c r="O7" s="124"/>
      <c r="P7" s="124"/>
      <c r="Q7" s="124"/>
      <c r="R7" s="124"/>
      <c r="S7" s="124"/>
      <c r="T7" s="125"/>
      <c r="U7" s="120" t="s">
        <v>231</v>
      </c>
      <c r="V7" s="126" t="s">
        <v>232</v>
      </c>
      <c r="W7" s="126"/>
      <c r="X7" s="126"/>
      <c r="Y7" s="126"/>
      <c r="Z7" s="126"/>
      <c r="AA7" s="126"/>
      <c r="AB7" s="126"/>
    </row>
    <row r="8" spans="1:30" ht="145.5" customHeight="1" x14ac:dyDescent="0.25">
      <c r="A8" s="119"/>
      <c r="B8" s="119"/>
      <c r="C8" s="119"/>
      <c r="D8" s="122"/>
      <c r="E8" s="93" t="s">
        <v>312</v>
      </c>
      <c r="F8" s="73" t="s">
        <v>313</v>
      </c>
      <c r="G8" s="73" t="s">
        <v>378</v>
      </c>
      <c r="H8" s="73" t="s">
        <v>315</v>
      </c>
      <c r="I8" s="73" t="s">
        <v>314</v>
      </c>
      <c r="J8" s="73" t="s">
        <v>398</v>
      </c>
      <c r="K8" s="73" t="s">
        <v>399</v>
      </c>
      <c r="L8" s="93" t="s">
        <v>312</v>
      </c>
      <c r="M8" s="73" t="s">
        <v>324</v>
      </c>
      <c r="N8" s="73" t="s">
        <v>323</v>
      </c>
      <c r="O8" s="73" t="s">
        <v>325</v>
      </c>
      <c r="P8" s="73" t="s">
        <v>326</v>
      </c>
      <c r="Q8" s="73" t="s">
        <v>327</v>
      </c>
      <c r="R8" s="73" t="s">
        <v>375</v>
      </c>
      <c r="S8" s="73" t="s">
        <v>386</v>
      </c>
      <c r="T8" s="73" t="s">
        <v>387</v>
      </c>
      <c r="U8" s="122"/>
      <c r="V8" s="92" t="s">
        <v>228</v>
      </c>
      <c r="W8" s="92" t="s">
        <v>334</v>
      </c>
      <c r="X8" s="92" t="s">
        <v>335</v>
      </c>
      <c r="Y8" s="92" t="s">
        <v>336</v>
      </c>
      <c r="Z8" s="92" t="s">
        <v>357</v>
      </c>
      <c r="AA8" s="92" t="s">
        <v>337</v>
      </c>
      <c r="AB8" s="92" t="s">
        <v>1</v>
      </c>
    </row>
    <row r="9" spans="1:30" x14ac:dyDescent="0.25">
      <c r="A9" s="74">
        <v>1</v>
      </c>
      <c r="B9" s="74">
        <v>2</v>
      </c>
      <c r="C9" s="74">
        <v>3</v>
      </c>
      <c r="D9" s="75">
        <v>4</v>
      </c>
      <c r="E9" s="75">
        <v>5</v>
      </c>
      <c r="F9" s="74">
        <v>6</v>
      </c>
      <c r="G9" s="75">
        <v>7</v>
      </c>
      <c r="H9" s="75">
        <v>8</v>
      </c>
      <c r="I9" s="74">
        <v>9</v>
      </c>
      <c r="J9" s="75">
        <v>10</v>
      </c>
      <c r="K9" s="75">
        <v>10</v>
      </c>
      <c r="L9" s="75">
        <v>11</v>
      </c>
      <c r="M9" s="74">
        <v>12</v>
      </c>
      <c r="N9" s="75">
        <v>13</v>
      </c>
      <c r="O9" s="75">
        <v>14</v>
      </c>
      <c r="P9" s="74">
        <v>15</v>
      </c>
      <c r="Q9" s="75">
        <v>16</v>
      </c>
      <c r="R9" s="75">
        <v>17</v>
      </c>
      <c r="S9" s="74">
        <v>18</v>
      </c>
      <c r="T9" s="74"/>
      <c r="U9" s="75">
        <v>19</v>
      </c>
      <c r="V9" s="75">
        <v>20</v>
      </c>
      <c r="W9" s="75">
        <v>21</v>
      </c>
      <c r="X9" s="74">
        <v>22</v>
      </c>
      <c r="Y9" s="75">
        <v>23</v>
      </c>
      <c r="Z9" s="75">
        <v>24</v>
      </c>
      <c r="AA9" s="75">
        <v>25</v>
      </c>
      <c r="AB9" s="74">
        <v>26</v>
      </c>
    </row>
    <row r="10" spans="1:30" x14ac:dyDescent="0.25">
      <c r="A10" s="67" t="s">
        <v>266</v>
      </c>
      <c r="B10" s="67">
        <v>100</v>
      </c>
      <c r="C10" s="67" t="s">
        <v>93</v>
      </c>
      <c r="D10" s="68">
        <f>E10+L10+U10+V10</f>
        <v>39181600</v>
      </c>
      <c r="E10" s="68">
        <f>SUM(F10:K10)</f>
        <v>31233600</v>
      </c>
      <c r="F10" s="68">
        <f t="shared" ref="F10:K10" si="0">F17</f>
        <v>0</v>
      </c>
      <c r="G10" s="68">
        <f t="shared" si="0"/>
        <v>0</v>
      </c>
      <c r="H10" s="68">
        <f t="shared" si="0"/>
        <v>30820800</v>
      </c>
      <c r="I10" s="68">
        <f t="shared" si="0"/>
        <v>0</v>
      </c>
      <c r="J10" s="68">
        <f t="shared" si="0"/>
        <v>68200</v>
      </c>
      <c r="K10" s="68">
        <f t="shared" si="0"/>
        <v>344600</v>
      </c>
      <c r="L10" s="68">
        <f>SUM(M10:T10)</f>
        <v>7948000</v>
      </c>
      <c r="M10" s="68">
        <f t="shared" ref="M10:R10" si="1">M30</f>
        <v>290900</v>
      </c>
      <c r="N10" s="68">
        <f t="shared" si="1"/>
        <v>1100</v>
      </c>
      <c r="O10" s="68">
        <f t="shared" si="1"/>
        <v>0</v>
      </c>
      <c r="P10" s="68">
        <f t="shared" si="1"/>
        <v>0</v>
      </c>
      <c r="Q10" s="68">
        <f t="shared" si="1"/>
        <v>0</v>
      </c>
      <c r="R10" s="68">
        <f t="shared" si="1"/>
        <v>2112000</v>
      </c>
      <c r="S10" s="68">
        <f>S30</f>
        <v>0</v>
      </c>
      <c r="T10" s="68">
        <f>T30</f>
        <v>5544000</v>
      </c>
      <c r="U10" s="68"/>
      <c r="V10" s="68">
        <f>SUM(W10:AB10)</f>
        <v>0</v>
      </c>
      <c r="W10" s="68">
        <f>W17</f>
        <v>0</v>
      </c>
      <c r="X10" s="68">
        <f>X17</f>
        <v>0</v>
      </c>
      <c r="Y10" s="68">
        <f>Y17</f>
        <v>0</v>
      </c>
      <c r="Z10" s="68">
        <f>Z17</f>
        <v>0</v>
      </c>
      <c r="AA10" s="68">
        <f>AA17+AA34</f>
        <v>0</v>
      </c>
      <c r="AB10" s="68">
        <f>AB17+AB34</f>
        <v>0</v>
      </c>
      <c r="AD10" s="86">
        <v>39063500</v>
      </c>
    </row>
    <row r="11" spans="1:30" x14ac:dyDescent="0.25">
      <c r="A11" s="67" t="s">
        <v>94</v>
      </c>
      <c r="B11" s="67"/>
      <c r="C11" s="67"/>
      <c r="D11" s="68"/>
      <c r="E11" s="68"/>
      <c r="F11" s="69"/>
      <c r="G11" s="69"/>
      <c r="H11" s="69"/>
      <c r="I11" s="69"/>
      <c r="J11" s="69"/>
      <c r="K11" s="69"/>
      <c r="L11" s="68"/>
      <c r="M11" s="69"/>
      <c r="N11" s="69"/>
      <c r="O11" s="69"/>
      <c r="P11" s="69"/>
      <c r="Q11" s="69"/>
      <c r="R11" s="69"/>
      <c r="S11" s="69"/>
      <c r="T11" s="69"/>
      <c r="U11" s="69"/>
      <c r="V11" s="68"/>
      <c r="W11" s="69"/>
      <c r="X11" s="69"/>
      <c r="Y11" s="69"/>
      <c r="Z11" s="69"/>
      <c r="AA11" s="69"/>
      <c r="AB11" s="69"/>
      <c r="AD11" s="86">
        <f>D53</f>
        <v>39063500</v>
      </c>
    </row>
    <row r="12" spans="1:30" x14ac:dyDescent="0.25">
      <c r="A12" s="67" t="s">
        <v>95</v>
      </c>
      <c r="B12" s="67">
        <v>110</v>
      </c>
      <c r="C12" s="67">
        <v>120</v>
      </c>
      <c r="D12" s="68">
        <f>V12</f>
        <v>0</v>
      </c>
      <c r="E12" s="68" t="s">
        <v>93</v>
      </c>
      <c r="F12" s="69" t="s">
        <v>93</v>
      </c>
      <c r="G12" s="69" t="s">
        <v>93</v>
      </c>
      <c r="H12" s="69" t="s">
        <v>93</v>
      </c>
      <c r="I12" s="69" t="s">
        <v>93</v>
      </c>
      <c r="J12" s="69" t="s">
        <v>93</v>
      </c>
      <c r="K12" s="69" t="s">
        <v>93</v>
      </c>
      <c r="L12" s="68" t="s">
        <v>93</v>
      </c>
      <c r="M12" s="69" t="s">
        <v>93</v>
      </c>
      <c r="N12" s="69" t="s">
        <v>93</v>
      </c>
      <c r="O12" s="69" t="s">
        <v>93</v>
      </c>
      <c r="P12" s="69" t="s">
        <v>93</v>
      </c>
      <c r="Q12" s="69" t="s">
        <v>93</v>
      </c>
      <c r="R12" s="69" t="s">
        <v>93</v>
      </c>
      <c r="S12" s="69" t="s">
        <v>93</v>
      </c>
      <c r="T12" s="69" t="s">
        <v>93</v>
      </c>
      <c r="U12" s="69" t="s">
        <v>93</v>
      </c>
      <c r="V12" s="68">
        <f>SUM(W12:AB12)</f>
        <v>0</v>
      </c>
      <c r="W12" s="69"/>
      <c r="X12" s="69"/>
      <c r="Y12" s="69"/>
      <c r="Z12" s="69"/>
      <c r="AA12" s="69"/>
      <c r="AB12" s="69" t="s">
        <v>93</v>
      </c>
      <c r="AD12" s="86">
        <f>AD10-AD11</f>
        <v>0</v>
      </c>
    </row>
    <row r="13" spans="1:30" hidden="1" x14ac:dyDescent="0.25">
      <c r="A13" s="67" t="s">
        <v>96</v>
      </c>
      <c r="B13" s="67"/>
      <c r="C13" s="67"/>
      <c r="D13" s="68"/>
      <c r="E13" s="68"/>
      <c r="F13" s="69"/>
      <c r="G13" s="69"/>
      <c r="H13" s="69"/>
      <c r="I13" s="69"/>
      <c r="J13" s="69"/>
      <c r="K13" s="69"/>
      <c r="L13" s="68"/>
      <c r="M13" s="69"/>
      <c r="N13" s="69"/>
      <c r="O13" s="69"/>
      <c r="P13" s="69"/>
      <c r="Q13" s="69"/>
      <c r="R13" s="69"/>
      <c r="S13" s="69"/>
      <c r="T13" s="69"/>
      <c r="U13" s="69"/>
      <c r="V13" s="68"/>
      <c r="W13" s="69"/>
      <c r="X13" s="69"/>
      <c r="Y13" s="69"/>
      <c r="Z13" s="69"/>
      <c r="AA13" s="69"/>
      <c r="AB13" s="69"/>
    </row>
    <row r="14" spans="1:30" hidden="1" x14ac:dyDescent="0.25">
      <c r="A14" s="76" t="s">
        <v>97</v>
      </c>
      <c r="B14" s="76">
        <v>111</v>
      </c>
      <c r="C14" s="76">
        <v>120</v>
      </c>
      <c r="D14" s="68">
        <f>V14</f>
        <v>0</v>
      </c>
      <c r="E14" s="77" t="s">
        <v>93</v>
      </c>
      <c r="F14" s="78" t="s">
        <v>93</v>
      </c>
      <c r="G14" s="78" t="s">
        <v>93</v>
      </c>
      <c r="H14" s="78" t="s">
        <v>93</v>
      </c>
      <c r="I14" s="78" t="s">
        <v>93</v>
      </c>
      <c r="J14" s="78" t="s">
        <v>93</v>
      </c>
      <c r="K14" s="78" t="s">
        <v>93</v>
      </c>
      <c r="L14" s="77" t="s">
        <v>93</v>
      </c>
      <c r="M14" s="78" t="s">
        <v>93</v>
      </c>
      <c r="N14" s="78" t="s">
        <v>93</v>
      </c>
      <c r="O14" s="78" t="s">
        <v>93</v>
      </c>
      <c r="P14" s="78" t="s">
        <v>93</v>
      </c>
      <c r="Q14" s="78" t="s">
        <v>93</v>
      </c>
      <c r="R14" s="78" t="s">
        <v>93</v>
      </c>
      <c r="S14" s="78" t="s">
        <v>93</v>
      </c>
      <c r="T14" s="78" t="s">
        <v>93</v>
      </c>
      <c r="U14" s="78" t="s">
        <v>93</v>
      </c>
      <c r="V14" s="68">
        <f>SUM(W14:AB14)</f>
        <v>0</v>
      </c>
      <c r="W14" s="78"/>
      <c r="X14" s="78"/>
      <c r="Y14" s="78"/>
      <c r="Z14" s="78"/>
      <c r="AA14" s="78"/>
      <c r="AB14" s="78" t="s">
        <v>93</v>
      </c>
    </row>
    <row r="15" spans="1:30" hidden="1" x14ac:dyDescent="0.25">
      <c r="A15" s="67" t="s">
        <v>98</v>
      </c>
      <c r="B15" s="67">
        <v>112</v>
      </c>
      <c r="C15" s="67">
        <v>120</v>
      </c>
      <c r="D15" s="68">
        <f>V15</f>
        <v>0</v>
      </c>
      <c r="E15" s="68" t="s">
        <v>93</v>
      </c>
      <c r="F15" s="69" t="s">
        <v>93</v>
      </c>
      <c r="G15" s="69" t="s">
        <v>93</v>
      </c>
      <c r="H15" s="69" t="s">
        <v>93</v>
      </c>
      <c r="I15" s="69" t="s">
        <v>93</v>
      </c>
      <c r="J15" s="69" t="s">
        <v>93</v>
      </c>
      <c r="K15" s="69" t="s">
        <v>93</v>
      </c>
      <c r="L15" s="68" t="s">
        <v>93</v>
      </c>
      <c r="M15" s="69" t="s">
        <v>93</v>
      </c>
      <c r="N15" s="69" t="s">
        <v>93</v>
      </c>
      <c r="O15" s="69" t="s">
        <v>93</v>
      </c>
      <c r="P15" s="69" t="s">
        <v>93</v>
      </c>
      <c r="Q15" s="69" t="s">
        <v>93</v>
      </c>
      <c r="R15" s="69" t="s">
        <v>93</v>
      </c>
      <c r="S15" s="69" t="s">
        <v>93</v>
      </c>
      <c r="T15" s="69" t="s">
        <v>93</v>
      </c>
      <c r="U15" s="69" t="s">
        <v>93</v>
      </c>
      <c r="V15" s="68">
        <f>SUM(W15:AB15)</f>
        <v>0</v>
      </c>
      <c r="W15" s="69"/>
      <c r="X15" s="69"/>
      <c r="Y15" s="69"/>
      <c r="Z15" s="69"/>
      <c r="AA15" s="69"/>
      <c r="AB15" s="69" t="s">
        <v>93</v>
      </c>
    </row>
    <row r="16" spans="1:30" ht="9" customHeight="1" x14ac:dyDescent="0.25">
      <c r="A16" s="67"/>
      <c r="B16" s="67"/>
      <c r="C16" s="67"/>
      <c r="D16" s="68"/>
      <c r="E16" s="68"/>
      <c r="F16" s="69"/>
      <c r="G16" s="69"/>
      <c r="H16" s="69"/>
      <c r="I16" s="69"/>
      <c r="J16" s="69"/>
      <c r="K16" s="69"/>
      <c r="L16" s="68"/>
      <c r="M16" s="69"/>
      <c r="N16" s="69"/>
      <c r="O16" s="69"/>
      <c r="P16" s="69"/>
      <c r="Q16" s="69"/>
      <c r="R16" s="69"/>
      <c r="S16" s="69"/>
      <c r="T16" s="69"/>
      <c r="U16" s="69"/>
      <c r="V16" s="68"/>
      <c r="W16" s="69"/>
      <c r="X16" s="69"/>
      <c r="Y16" s="69"/>
      <c r="Z16" s="69"/>
      <c r="AA16" s="69"/>
      <c r="AB16" s="69"/>
    </row>
    <row r="17" spans="1:30" ht="27.75" customHeight="1" x14ac:dyDescent="0.25">
      <c r="A17" s="67" t="s">
        <v>99</v>
      </c>
      <c r="B17" s="67">
        <v>120</v>
      </c>
      <c r="C17" s="67">
        <v>130</v>
      </c>
      <c r="D17" s="68">
        <f>E17+V17</f>
        <v>31233600</v>
      </c>
      <c r="E17" s="68">
        <f>SUM(F17:K17)</f>
        <v>31233600</v>
      </c>
      <c r="F17" s="69">
        <f>F19+F20+F21+F22+F23+F24</f>
        <v>0</v>
      </c>
      <c r="G17" s="69"/>
      <c r="H17" s="68">
        <f>H19+H20+H21+H22+H23+H24</f>
        <v>30820800</v>
      </c>
      <c r="I17" s="68">
        <f>I19+I20+I21+I22+I23+I24</f>
        <v>0</v>
      </c>
      <c r="J17" s="68">
        <f>J19+J20+J21+J22+J23+J24</f>
        <v>68200</v>
      </c>
      <c r="K17" s="68">
        <f>K19+K20+K21+K22+K23+K24</f>
        <v>344600</v>
      </c>
      <c r="L17" s="68" t="s">
        <v>93</v>
      </c>
      <c r="M17" s="69" t="s">
        <v>93</v>
      </c>
      <c r="N17" s="69" t="s">
        <v>93</v>
      </c>
      <c r="O17" s="69" t="s">
        <v>93</v>
      </c>
      <c r="P17" s="69" t="s">
        <v>93</v>
      </c>
      <c r="Q17" s="69" t="s">
        <v>93</v>
      </c>
      <c r="R17" s="69" t="s">
        <v>93</v>
      </c>
      <c r="S17" s="69" t="s">
        <v>93</v>
      </c>
      <c r="T17" s="69" t="s">
        <v>93</v>
      </c>
      <c r="U17" s="69" t="s">
        <v>93</v>
      </c>
      <c r="V17" s="68">
        <f>SUM(W17:AB17)</f>
        <v>0</v>
      </c>
      <c r="W17" s="68">
        <f>W20</f>
        <v>0</v>
      </c>
      <c r="X17" s="68">
        <f>X21</f>
        <v>0</v>
      </c>
      <c r="Y17" s="68">
        <f>Y22</f>
        <v>0</v>
      </c>
      <c r="Z17" s="68"/>
      <c r="AA17" s="68">
        <f>AA28</f>
        <v>0</v>
      </c>
      <c r="AB17" s="68">
        <f>AB26</f>
        <v>0</v>
      </c>
      <c r="AD17" s="88"/>
    </row>
    <row r="18" spans="1:30" ht="11.25" customHeight="1" x14ac:dyDescent="0.25">
      <c r="A18" s="67" t="s">
        <v>96</v>
      </c>
      <c r="B18" s="67"/>
      <c r="C18" s="67"/>
      <c r="D18" s="68"/>
      <c r="E18" s="68"/>
      <c r="F18" s="69"/>
      <c r="G18" s="69"/>
      <c r="H18" s="69"/>
      <c r="I18" s="69"/>
      <c r="J18" s="69"/>
      <c r="K18" s="69"/>
      <c r="L18" s="68"/>
      <c r="M18" s="69"/>
      <c r="N18" s="69"/>
      <c r="O18" s="69"/>
      <c r="P18" s="69"/>
      <c r="Q18" s="69"/>
      <c r="R18" s="69"/>
      <c r="S18" s="69"/>
      <c r="T18" s="69"/>
      <c r="U18" s="69"/>
      <c r="V18" s="68"/>
      <c r="W18" s="69"/>
      <c r="X18" s="69"/>
      <c r="Y18" s="69"/>
      <c r="Z18" s="69"/>
      <c r="AA18" s="69"/>
      <c r="AB18" s="69"/>
    </row>
    <row r="19" spans="1:30" ht="39" customHeight="1" x14ac:dyDescent="0.25">
      <c r="A19" s="67" t="s">
        <v>100</v>
      </c>
      <c r="B19" s="67">
        <v>121</v>
      </c>
      <c r="C19" s="67">
        <v>130</v>
      </c>
      <c r="D19" s="68">
        <f>E19</f>
        <v>31233600</v>
      </c>
      <c r="E19" s="68">
        <f>SUM(F19:K19)</f>
        <v>31233600</v>
      </c>
      <c r="F19" s="69"/>
      <c r="G19" s="69"/>
      <c r="H19" s="69">
        <f>31700500-1051300+171600</f>
        <v>30820800</v>
      </c>
      <c r="I19" s="69"/>
      <c r="J19" s="69">
        <v>68200</v>
      </c>
      <c r="K19" s="69">
        <f>518900+25700-200000</f>
        <v>344600</v>
      </c>
      <c r="L19" s="68" t="s">
        <v>93</v>
      </c>
      <c r="M19" s="69" t="s">
        <v>93</v>
      </c>
      <c r="N19" s="69" t="s">
        <v>93</v>
      </c>
      <c r="O19" s="69" t="s">
        <v>93</v>
      </c>
      <c r="P19" s="69" t="s">
        <v>93</v>
      </c>
      <c r="Q19" s="69" t="s">
        <v>93</v>
      </c>
      <c r="R19" s="69" t="s">
        <v>93</v>
      </c>
      <c r="S19" s="69" t="s">
        <v>93</v>
      </c>
      <c r="T19" s="69" t="s">
        <v>93</v>
      </c>
      <c r="U19" s="69" t="s">
        <v>93</v>
      </c>
      <c r="V19" s="68"/>
      <c r="W19" s="69"/>
      <c r="X19" s="69"/>
      <c r="Y19" s="69"/>
      <c r="Z19" s="69"/>
      <c r="AA19" s="69"/>
      <c r="AB19" s="69" t="s">
        <v>93</v>
      </c>
    </row>
    <row r="20" spans="1:30" hidden="1" x14ac:dyDescent="0.25">
      <c r="A20" s="67" t="s">
        <v>101</v>
      </c>
      <c r="B20" s="67">
        <v>122</v>
      </c>
      <c r="C20" s="67">
        <v>130</v>
      </c>
      <c r="D20" s="68">
        <f>V20</f>
        <v>0</v>
      </c>
      <c r="E20" s="68"/>
      <c r="F20" s="69"/>
      <c r="G20" s="69"/>
      <c r="H20" s="69"/>
      <c r="I20" s="69"/>
      <c r="J20" s="69"/>
      <c r="K20" s="69"/>
      <c r="L20" s="68" t="s">
        <v>93</v>
      </c>
      <c r="M20" s="69" t="s">
        <v>93</v>
      </c>
      <c r="N20" s="69" t="s">
        <v>93</v>
      </c>
      <c r="O20" s="69" t="s">
        <v>93</v>
      </c>
      <c r="P20" s="69" t="s">
        <v>93</v>
      </c>
      <c r="Q20" s="69" t="s">
        <v>93</v>
      </c>
      <c r="R20" s="69" t="s">
        <v>93</v>
      </c>
      <c r="S20" s="69" t="s">
        <v>93</v>
      </c>
      <c r="T20" s="69" t="s">
        <v>93</v>
      </c>
      <c r="U20" s="69" t="s">
        <v>93</v>
      </c>
      <c r="V20" s="68">
        <f>SUM(W20:AB20)</f>
        <v>0</v>
      </c>
      <c r="W20" s="69"/>
      <c r="X20" s="69"/>
      <c r="Y20" s="69"/>
      <c r="Z20" s="69"/>
      <c r="AA20" s="69"/>
      <c r="AB20" s="69" t="s">
        <v>93</v>
      </c>
    </row>
    <row r="21" spans="1:30" hidden="1" x14ac:dyDescent="0.25">
      <c r="A21" s="67" t="s">
        <v>102</v>
      </c>
      <c r="B21" s="67">
        <v>123</v>
      </c>
      <c r="C21" s="67">
        <v>130</v>
      </c>
      <c r="D21" s="68">
        <f>E21+L21+U21+V21</f>
        <v>0</v>
      </c>
      <c r="E21" s="68"/>
      <c r="F21" s="69"/>
      <c r="G21" s="69"/>
      <c r="H21" s="69"/>
      <c r="I21" s="69"/>
      <c r="J21" s="69"/>
      <c r="K21" s="69"/>
      <c r="L21" s="68"/>
      <c r="M21" s="69"/>
      <c r="N21" s="69"/>
      <c r="O21" s="69"/>
      <c r="P21" s="69"/>
      <c r="Q21" s="69"/>
      <c r="R21" s="69"/>
      <c r="S21" s="69"/>
      <c r="T21" s="69"/>
      <c r="U21" s="69"/>
      <c r="V21" s="68">
        <f>SUM(W21:AB21)</f>
        <v>0</v>
      </c>
      <c r="W21" s="69"/>
      <c r="X21" s="69"/>
      <c r="Y21" s="69"/>
      <c r="Z21" s="69"/>
      <c r="AA21" s="69"/>
      <c r="AB21" s="69"/>
    </row>
    <row r="22" spans="1:30" hidden="1" x14ac:dyDescent="0.25">
      <c r="A22" s="67" t="s">
        <v>103</v>
      </c>
      <c r="B22" s="67">
        <v>124</v>
      </c>
      <c r="C22" s="67">
        <v>130</v>
      </c>
      <c r="D22" s="68">
        <f>E22+L22+U22+V22</f>
        <v>0</v>
      </c>
      <c r="E22" s="68"/>
      <c r="F22" s="69"/>
      <c r="G22" s="69"/>
      <c r="H22" s="69"/>
      <c r="I22" s="69"/>
      <c r="J22" s="69"/>
      <c r="K22" s="69"/>
      <c r="L22" s="68"/>
      <c r="M22" s="69"/>
      <c r="N22" s="69"/>
      <c r="O22" s="69"/>
      <c r="P22" s="69"/>
      <c r="Q22" s="69"/>
      <c r="R22" s="69"/>
      <c r="S22" s="69"/>
      <c r="T22" s="69"/>
      <c r="U22" s="69"/>
      <c r="V22" s="68">
        <f>SUM(W22:AB22)</f>
        <v>0</v>
      </c>
      <c r="W22" s="69"/>
      <c r="X22" s="69"/>
      <c r="Y22" s="69"/>
      <c r="Z22" s="69"/>
      <c r="AA22" s="69"/>
      <c r="AB22" s="69"/>
    </row>
    <row r="23" spans="1:30" hidden="1" x14ac:dyDescent="0.25">
      <c r="A23" s="67" t="s">
        <v>104</v>
      </c>
      <c r="B23" s="67">
        <v>125</v>
      </c>
      <c r="C23" s="67">
        <v>130</v>
      </c>
      <c r="D23" s="68">
        <f>E23+L23+U23+V23</f>
        <v>0</v>
      </c>
      <c r="E23" s="68"/>
      <c r="F23" s="69"/>
      <c r="G23" s="69"/>
      <c r="H23" s="69"/>
      <c r="I23" s="69"/>
      <c r="J23" s="69"/>
      <c r="K23" s="69"/>
      <c r="L23" s="68"/>
      <c r="M23" s="69"/>
      <c r="N23" s="69"/>
      <c r="O23" s="69"/>
      <c r="P23" s="69"/>
      <c r="Q23" s="69"/>
      <c r="R23" s="69"/>
      <c r="S23" s="69"/>
      <c r="T23" s="69"/>
      <c r="U23" s="69"/>
      <c r="V23" s="68">
        <f>SUM(W23:AB23)</f>
        <v>0</v>
      </c>
      <c r="W23" s="69"/>
      <c r="X23" s="69"/>
      <c r="Y23" s="69"/>
      <c r="Z23" s="69"/>
      <c r="AA23" s="69"/>
      <c r="AB23" s="69"/>
    </row>
    <row r="24" spans="1:30" hidden="1" x14ac:dyDescent="0.25">
      <c r="A24" s="67" t="s">
        <v>105</v>
      </c>
      <c r="B24" s="67">
        <v>126</v>
      </c>
      <c r="C24" s="67">
        <v>130</v>
      </c>
      <c r="D24" s="68">
        <f>E24+L24+U24+V24</f>
        <v>0</v>
      </c>
      <c r="E24" s="68"/>
      <c r="F24" s="69"/>
      <c r="G24" s="69"/>
      <c r="H24" s="69"/>
      <c r="I24" s="69"/>
      <c r="J24" s="69"/>
      <c r="K24" s="69"/>
      <c r="L24" s="68"/>
      <c r="M24" s="69"/>
      <c r="N24" s="69"/>
      <c r="O24" s="69"/>
      <c r="P24" s="69"/>
      <c r="Q24" s="69"/>
      <c r="R24" s="69"/>
      <c r="S24" s="69"/>
      <c r="T24" s="69"/>
      <c r="U24" s="69"/>
      <c r="V24" s="68">
        <f>SUM(W24:AB24)</f>
        <v>0</v>
      </c>
      <c r="W24" s="69"/>
      <c r="X24" s="69"/>
      <c r="Y24" s="69"/>
      <c r="Z24" s="69"/>
      <c r="AA24" s="69"/>
      <c r="AB24" s="69"/>
    </row>
    <row r="25" spans="1:30" hidden="1" x14ac:dyDescent="0.25">
      <c r="A25" s="67"/>
      <c r="B25" s="67"/>
      <c r="C25" s="67"/>
      <c r="D25" s="68"/>
      <c r="E25" s="68"/>
      <c r="F25" s="69"/>
      <c r="G25" s="69"/>
      <c r="H25" s="69"/>
      <c r="I25" s="69"/>
      <c r="J25" s="69"/>
      <c r="K25" s="69"/>
      <c r="L25" s="68"/>
      <c r="M25" s="69"/>
      <c r="N25" s="69"/>
      <c r="O25" s="69"/>
      <c r="P25" s="69"/>
      <c r="Q25" s="69"/>
      <c r="R25" s="69"/>
      <c r="S25" s="69"/>
      <c r="T25" s="69"/>
      <c r="U25" s="69"/>
      <c r="V25" s="68"/>
      <c r="W25" s="69"/>
      <c r="X25" s="69"/>
      <c r="Y25" s="69"/>
      <c r="Z25" s="69"/>
      <c r="AA25" s="69"/>
      <c r="AB25" s="69"/>
    </row>
    <row r="26" spans="1:30" ht="26.25" customHeight="1" x14ac:dyDescent="0.25">
      <c r="A26" s="67" t="s">
        <v>106</v>
      </c>
      <c r="B26" s="67">
        <v>130</v>
      </c>
      <c r="C26" s="67">
        <v>140</v>
      </c>
      <c r="D26" s="68">
        <f>V26</f>
        <v>0</v>
      </c>
      <c r="E26" s="68" t="s">
        <v>93</v>
      </c>
      <c r="F26" s="69" t="s">
        <v>93</v>
      </c>
      <c r="G26" s="69" t="s">
        <v>93</v>
      </c>
      <c r="H26" s="69" t="s">
        <v>93</v>
      </c>
      <c r="I26" s="69" t="s">
        <v>93</v>
      </c>
      <c r="J26" s="69" t="s">
        <v>93</v>
      </c>
      <c r="K26" s="69" t="s">
        <v>93</v>
      </c>
      <c r="L26" s="68" t="s">
        <v>93</v>
      </c>
      <c r="M26" s="69" t="s">
        <v>93</v>
      </c>
      <c r="N26" s="69" t="s">
        <v>93</v>
      </c>
      <c r="O26" s="69" t="s">
        <v>93</v>
      </c>
      <c r="P26" s="69" t="s">
        <v>93</v>
      </c>
      <c r="Q26" s="69" t="s">
        <v>93</v>
      </c>
      <c r="R26" s="69" t="s">
        <v>93</v>
      </c>
      <c r="S26" s="69" t="s">
        <v>93</v>
      </c>
      <c r="T26" s="69" t="s">
        <v>93</v>
      </c>
      <c r="U26" s="69" t="s">
        <v>93</v>
      </c>
      <c r="V26" s="68">
        <f>SUM(W26:AB26)</f>
        <v>0</v>
      </c>
      <c r="W26" s="69"/>
      <c r="X26" s="69"/>
      <c r="Y26" s="69"/>
      <c r="Z26" s="69"/>
      <c r="AA26" s="69"/>
      <c r="AB26" s="69"/>
      <c r="AD26" s="86"/>
    </row>
    <row r="27" spans="1:30" hidden="1" x14ac:dyDescent="0.25">
      <c r="A27" s="67"/>
      <c r="B27" s="67"/>
      <c r="C27" s="67"/>
      <c r="D27" s="68"/>
      <c r="E27" s="68"/>
      <c r="F27" s="69"/>
      <c r="G27" s="69"/>
      <c r="H27" s="69"/>
      <c r="I27" s="69"/>
      <c r="J27" s="69"/>
      <c r="K27" s="69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8"/>
      <c r="W27" s="69"/>
      <c r="X27" s="69"/>
      <c r="Y27" s="69"/>
      <c r="Z27" s="69"/>
      <c r="AA27" s="69"/>
      <c r="AB27" s="69"/>
    </row>
    <row r="28" spans="1:30" ht="38.25" hidden="1" x14ac:dyDescent="0.25">
      <c r="A28" s="67" t="s">
        <v>107</v>
      </c>
      <c r="B28" s="67">
        <v>140</v>
      </c>
      <c r="C28" s="67">
        <v>150</v>
      </c>
      <c r="D28" s="68">
        <f>V28</f>
        <v>0</v>
      </c>
      <c r="E28" s="68" t="s">
        <v>93</v>
      </c>
      <c r="F28" s="69" t="s">
        <v>93</v>
      </c>
      <c r="G28" s="69" t="s">
        <v>93</v>
      </c>
      <c r="H28" s="69" t="s">
        <v>93</v>
      </c>
      <c r="I28" s="69" t="s">
        <v>93</v>
      </c>
      <c r="J28" s="69" t="s">
        <v>93</v>
      </c>
      <c r="K28" s="69" t="s">
        <v>93</v>
      </c>
      <c r="L28" s="68" t="s">
        <v>93</v>
      </c>
      <c r="M28" s="69" t="s">
        <v>93</v>
      </c>
      <c r="N28" s="69" t="s">
        <v>93</v>
      </c>
      <c r="O28" s="69" t="s">
        <v>93</v>
      </c>
      <c r="P28" s="69" t="s">
        <v>93</v>
      </c>
      <c r="Q28" s="69" t="s">
        <v>93</v>
      </c>
      <c r="R28" s="69" t="s">
        <v>93</v>
      </c>
      <c r="S28" s="69" t="s">
        <v>93</v>
      </c>
      <c r="T28" s="69"/>
      <c r="U28" s="69" t="s">
        <v>93</v>
      </c>
      <c r="V28" s="68">
        <f>SUM(W28:AB28)</f>
        <v>0</v>
      </c>
      <c r="W28" s="69"/>
      <c r="X28" s="69"/>
      <c r="Y28" s="69"/>
      <c r="Z28" s="69"/>
      <c r="AA28" s="69"/>
      <c r="AB28" s="69" t="s">
        <v>93</v>
      </c>
    </row>
    <row r="29" spans="1:30" x14ac:dyDescent="0.25">
      <c r="A29" s="67"/>
      <c r="B29" s="67"/>
      <c r="C29" s="67"/>
      <c r="D29" s="68"/>
      <c r="E29" s="68"/>
      <c r="F29" s="69"/>
      <c r="G29" s="69"/>
      <c r="H29" s="69"/>
      <c r="I29" s="69"/>
      <c r="J29" s="69"/>
      <c r="K29" s="69"/>
      <c r="L29" s="68"/>
      <c r="M29" s="69"/>
      <c r="N29" s="69"/>
      <c r="O29" s="69"/>
      <c r="P29" s="69"/>
      <c r="Q29" s="69"/>
      <c r="R29" s="69"/>
      <c r="S29" s="69"/>
      <c r="T29" s="69"/>
      <c r="U29" s="69"/>
      <c r="V29" s="68"/>
      <c r="W29" s="69"/>
      <c r="X29" s="69"/>
      <c r="Y29" s="69"/>
      <c r="Z29" s="69"/>
      <c r="AA29" s="69"/>
      <c r="AB29" s="69"/>
      <c r="AD29" s="88"/>
    </row>
    <row r="30" spans="1:30" ht="13.5" customHeight="1" x14ac:dyDescent="0.25">
      <c r="A30" s="67" t="s">
        <v>108</v>
      </c>
      <c r="B30" s="67">
        <v>150</v>
      </c>
      <c r="C30" s="67">
        <v>180</v>
      </c>
      <c r="D30" s="68">
        <f>L30+U30</f>
        <v>7948000</v>
      </c>
      <c r="E30" s="68" t="s">
        <v>93</v>
      </c>
      <c r="F30" s="69" t="s">
        <v>93</v>
      </c>
      <c r="G30" s="69" t="s">
        <v>93</v>
      </c>
      <c r="H30" s="69" t="s">
        <v>93</v>
      </c>
      <c r="I30" s="69" t="s">
        <v>93</v>
      </c>
      <c r="J30" s="69" t="s">
        <v>93</v>
      </c>
      <c r="K30" s="69" t="s">
        <v>93</v>
      </c>
      <c r="L30" s="68">
        <f>SUM(M30:T30)</f>
        <v>7948000</v>
      </c>
      <c r="M30" s="69">
        <f t="shared" ref="M30:R30" si="2">M32+M33+M149</f>
        <v>290900</v>
      </c>
      <c r="N30" s="69">
        <f t="shared" si="2"/>
        <v>1100</v>
      </c>
      <c r="O30" s="69">
        <f t="shared" si="2"/>
        <v>0</v>
      </c>
      <c r="P30" s="69">
        <f t="shared" si="2"/>
        <v>0</v>
      </c>
      <c r="Q30" s="69">
        <f t="shared" si="2"/>
        <v>0</v>
      </c>
      <c r="R30" s="69">
        <f t="shared" si="2"/>
        <v>2112000</v>
      </c>
      <c r="S30" s="69">
        <f>S32+S33</f>
        <v>0</v>
      </c>
      <c r="T30" s="69">
        <f>T32+T33</f>
        <v>5544000</v>
      </c>
      <c r="U30" s="69"/>
      <c r="V30" s="68" t="s">
        <v>93</v>
      </c>
      <c r="W30" s="69" t="s">
        <v>93</v>
      </c>
      <c r="X30" s="69" t="s">
        <v>93</v>
      </c>
      <c r="Y30" s="69" t="s">
        <v>93</v>
      </c>
      <c r="Z30" s="69" t="s">
        <v>93</v>
      </c>
      <c r="AA30" s="69" t="s">
        <v>93</v>
      </c>
      <c r="AB30" s="69" t="s">
        <v>93</v>
      </c>
      <c r="AD30" s="87"/>
    </row>
    <row r="31" spans="1:30" x14ac:dyDescent="0.25">
      <c r="A31" s="67" t="s">
        <v>10</v>
      </c>
      <c r="B31" s="67"/>
      <c r="C31" s="67"/>
      <c r="D31" s="68"/>
      <c r="E31" s="68"/>
      <c r="F31" s="69"/>
      <c r="G31" s="69"/>
      <c r="H31" s="69"/>
      <c r="I31" s="69"/>
      <c r="J31" s="69"/>
      <c r="K31" s="69"/>
      <c r="L31" s="68"/>
      <c r="M31" s="69"/>
      <c r="N31" s="69"/>
      <c r="O31" s="69"/>
      <c r="P31" s="69"/>
      <c r="Q31" s="69"/>
      <c r="R31" s="69"/>
      <c r="S31" s="69"/>
      <c r="T31" s="69"/>
      <c r="U31" s="69"/>
      <c r="V31" s="68"/>
      <c r="W31" s="69"/>
      <c r="X31" s="69"/>
      <c r="Y31" s="69"/>
      <c r="Z31" s="69"/>
      <c r="AA31" s="69"/>
      <c r="AB31" s="69"/>
    </row>
    <row r="32" spans="1:30" ht="15" customHeight="1" x14ac:dyDescent="0.25">
      <c r="A32" s="67" t="s">
        <v>108</v>
      </c>
      <c r="B32" s="67">
        <v>150.1</v>
      </c>
      <c r="C32" s="67">
        <v>180</v>
      </c>
      <c r="D32" s="68">
        <f>L32+U32</f>
        <v>7948000</v>
      </c>
      <c r="E32" s="68"/>
      <c r="F32" s="69"/>
      <c r="G32" s="69"/>
      <c r="H32" s="69"/>
      <c r="I32" s="69"/>
      <c r="J32" s="69"/>
      <c r="K32" s="69"/>
      <c r="L32" s="68">
        <f>SUM(M32:T32)</f>
        <v>7948000</v>
      </c>
      <c r="M32" s="69">
        <v>290900</v>
      </c>
      <c r="N32" s="69">
        <v>1100</v>
      </c>
      <c r="O32" s="69">
        <f>306300-306300</f>
        <v>0</v>
      </c>
      <c r="P32" s="69"/>
      <c r="Q32" s="69"/>
      <c r="R32" s="69">
        <v>2112000</v>
      </c>
      <c r="S32" s="69"/>
      <c r="T32" s="69">
        <f>4394200+1327000-223700+46500</f>
        <v>5544000</v>
      </c>
      <c r="U32" s="69"/>
      <c r="V32" s="68"/>
      <c r="W32" s="69"/>
      <c r="X32" s="69"/>
      <c r="Y32" s="69"/>
      <c r="Z32" s="69"/>
      <c r="AA32" s="69"/>
      <c r="AB32" s="69"/>
    </row>
    <row r="33" spans="1:28" ht="12.75" customHeight="1" x14ac:dyDescent="0.25">
      <c r="A33" s="67" t="s">
        <v>385</v>
      </c>
      <c r="B33" s="67">
        <v>150.19999999999999</v>
      </c>
      <c r="C33" s="67">
        <v>180</v>
      </c>
      <c r="D33" s="68">
        <f>L33+U33</f>
        <v>0</v>
      </c>
      <c r="E33" s="68"/>
      <c r="F33" s="69"/>
      <c r="G33" s="69"/>
      <c r="H33" s="69"/>
      <c r="I33" s="69"/>
      <c r="J33" s="69"/>
      <c r="K33" s="69"/>
      <c r="L33" s="68">
        <f>SUM(M33:S33)</f>
        <v>0</v>
      </c>
      <c r="M33" s="69"/>
      <c r="N33" s="69"/>
      <c r="O33" s="69"/>
      <c r="P33" s="69"/>
      <c r="Q33" s="69"/>
      <c r="R33" s="69"/>
      <c r="S33" s="69"/>
      <c r="T33" s="69"/>
      <c r="U33" s="69"/>
      <c r="V33" s="68"/>
      <c r="W33" s="69"/>
      <c r="X33" s="69"/>
      <c r="Y33" s="69"/>
      <c r="Z33" s="69"/>
      <c r="AA33" s="69"/>
      <c r="AB33" s="69"/>
    </row>
    <row r="34" spans="1:28" x14ac:dyDescent="0.25">
      <c r="A34" s="79" t="s">
        <v>109</v>
      </c>
      <c r="B34" s="67">
        <v>160</v>
      </c>
      <c r="C34" s="67"/>
      <c r="D34" s="68">
        <f>V34</f>
        <v>0</v>
      </c>
      <c r="E34" s="68" t="s">
        <v>93</v>
      </c>
      <c r="F34" s="69" t="s">
        <v>93</v>
      </c>
      <c r="G34" s="69" t="s">
        <v>93</v>
      </c>
      <c r="H34" s="69" t="s">
        <v>93</v>
      </c>
      <c r="I34" s="69" t="s">
        <v>93</v>
      </c>
      <c r="J34" s="69" t="s">
        <v>93</v>
      </c>
      <c r="K34" s="69" t="s">
        <v>93</v>
      </c>
      <c r="L34" s="68" t="s">
        <v>93</v>
      </c>
      <c r="M34" s="69" t="s">
        <v>93</v>
      </c>
      <c r="N34" s="69" t="s">
        <v>93</v>
      </c>
      <c r="O34" s="69" t="s">
        <v>93</v>
      </c>
      <c r="P34" s="69" t="s">
        <v>93</v>
      </c>
      <c r="Q34" s="69" t="s">
        <v>93</v>
      </c>
      <c r="R34" s="69" t="s">
        <v>93</v>
      </c>
      <c r="S34" s="69" t="s">
        <v>93</v>
      </c>
      <c r="T34" s="69" t="s">
        <v>93</v>
      </c>
      <c r="U34" s="69" t="s">
        <v>93</v>
      </c>
      <c r="V34" s="68">
        <f>SUM(W34:AB34)</f>
        <v>0</v>
      </c>
      <c r="W34" s="69"/>
      <c r="X34" s="69"/>
      <c r="Y34" s="69"/>
      <c r="Z34" s="69"/>
      <c r="AA34" s="69">
        <f>AA36</f>
        <v>0</v>
      </c>
      <c r="AB34" s="69"/>
    </row>
    <row r="35" spans="1:28" x14ac:dyDescent="0.25">
      <c r="A35" s="67" t="s">
        <v>10</v>
      </c>
      <c r="B35" s="67"/>
      <c r="C35" s="67"/>
      <c r="D35" s="68"/>
      <c r="E35" s="68"/>
      <c r="F35" s="69"/>
      <c r="G35" s="69"/>
      <c r="H35" s="69"/>
      <c r="I35" s="69"/>
      <c r="J35" s="69"/>
      <c r="K35" s="69"/>
      <c r="L35" s="68"/>
      <c r="M35" s="69"/>
      <c r="N35" s="69"/>
      <c r="O35" s="69"/>
      <c r="P35" s="69"/>
      <c r="Q35" s="69"/>
      <c r="R35" s="69"/>
      <c r="S35" s="69"/>
      <c r="T35" s="69"/>
      <c r="U35" s="69"/>
      <c r="V35" s="68"/>
      <c r="W35" s="69"/>
      <c r="X35" s="69"/>
      <c r="Y35" s="69"/>
      <c r="Z35" s="69"/>
      <c r="AA35" s="69"/>
      <c r="AB35" s="69"/>
    </row>
    <row r="36" spans="1:28" ht="24.75" customHeight="1" x14ac:dyDescent="0.25">
      <c r="A36" s="67" t="s">
        <v>319</v>
      </c>
      <c r="B36" s="67">
        <v>160.1</v>
      </c>
      <c r="C36" s="67">
        <v>180</v>
      </c>
      <c r="D36" s="68">
        <f t="shared" ref="D36:D41" si="3">E36+L36+U36+V36</f>
        <v>0</v>
      </c>
      <c r="E36" s="68"/>
      <c r="F36" s="69"/>
      <c r="G36" s="69"/>
      <c r="H36" s="69"/>
      <c r="I36" s="69"/>
      <c r="J36" s="69"/>
      <c r="K36" s="69"/>
      <c r="L36" s="68"/>
      <c r="M36" s="69"/>
      <c r="N36" s="69"/>
      <c r="O36" s="69"/>
      <c r="P36" s="69"/>
      <c r="Q36" s="69"/>
      <c r="R36" s="69"/>
      <c r="S36" s="69"/>
      <c r="T36" s="69"/>
      <c r="U36" s="69"/>
      <c r="V36" s="68">
        <f>SUM(W36:AB36)</f>
        <v>0</v>
      </c>
      <c r="W36" s="69"/>
      <c r="X36" s="69"/>
      <c r="Y36" s="69"/>
      <c r="Z36" s="69"/>
      <c r="AA36" s="69"/>
      <c r="AB36" s="69"/>
    </row>
    <row r="37" spans="1:28" hidden="1" x14ac:dyDescent="0.25">
      <c r="A37" s="67" t="s">
        <v>320</v>
      </c>
      <c r="B37" s="67">
        <v>160.19999999999999</v>
      </c>
      <c r="C37" s="67">
        <v>180</v>
      </c>
      <c r="D37" s="68">
        <f t="shared" si="3"/>
        <v>0</v>
      </c>
      <c r="E37" s="68"/>
      <c r="F37" s="69"/>
      <c r="G37" s="69"/>
      <c r="H37" s="69"/>
      <c r="I37" s="69"/>
      <c r="J37" s="69"/>
      <c r="K37" s="69"/>
      <c r="L37" s="68"/>
      <c r="M37" s="69"/>
      <c r="N37" s="69"/>
      <c r="O37" s="69"/>
      <c r="P37" s="69"/>
      <c r="Q37" s="69"/>
      <c r="R37" s="69"/>
      <c r="S37" s="69"/>
      <c r="T37" s="69"/>
      <c r="U37" s="69"/>
      <c r="V37" s="68">
        <f>SUM(W37:AB37)</f>
        <v>0</v>
      </c>
      <c r="W37" s="69"/>
      <c r="X37" s="69"/>
      <c r="Y37" s="69"/>
      <c r="Z37" s="69"/>
      <c r="AA37" s="69"/>
      <c r="AB37" s="69"/>
    </row>
    <row r="38" spans="1:28" hidden="1" x14ac:dyDescent="0.25">
      <c r="A38" s="67" t="s">
        <v>110</v>
      </c>
      <c r="B38" s="67" t="s">
        <v>111</v>
      </c>
      <c r="C38" s="67"/>
      <c r="D38" s="68">
        <f t="shared" si="3"/>
        <v>0</v>
      </c>
      <c r="E38" s="68"/>
      <c r="F38" s="69"/>
      <c r="G38" s="69"/>
      <c r="H38" s="69"/>
      <c r="I38" s="69"/>
      <c r="J38" s="69"/>
      <c r="K38" s="69"/>
      <c r="L38" s="68"/>
      <c r="M38" s="69"/>
      <c r="N38" s="69"/>
      <c r="O38" s="69"/>
      <c r="P38" s="69"/>
      <c r="Q38" s="69"/>
      <c r="R38" s="69"/>
      <c r="S38" s="69"/>
      <c r="T38" s="69"/>
      <c r="U38" s="69"/>
      <c r="V38" s="68"/>
      <c r="W38" s="69"/>
      <c r="X38" s="69"/>
      <c r="Y38" s="69"/>
      <c r="Z38" s="69"/>
      <c r="AA38" s="69"/>
      <c r="AB38" s="69"/>
    </row>
    <row r="39" spans="1:28" hidden="1" x14ac:dyDescent="0.25">
      <c r="A39" s="67"/>
      <c r="B39" s="67"/>
      <c r="C39" s="67"/>
      <c r="D39" s="68">
        <f t="shared" si="3"/>
        <v>0</v>
      </c>
      <c r="E39" s="68"/>
      <c r="F39" s="69"/>
      <c r="G39" s="69"/>
      <c r="H39" s="69"/>
      <c r="I39" s="69"/>
      <c r="J39" s="69"/>
      <c r="K39" s="69"/>
      <c r="L39" s="68"/>
      <c r="M39" s="69"/>
      <c r="N39" s="69"/>
      <c r="O39" s="69"/>
      <c r="P39" s="69"/>
      <c r="Q39" s="69"/>
      <c r="R39" s="69"/>
      <c r="S39" s="69"/>
      <c r="T39" s="69"/>
      <c r="U39" s="69"/>
      <c r="V39" s="68"/>
      <c r="W39" s="69"/>
      <c r="X39" s="69"/>
      <c r="Y39" s="69"/>
      <c r="Z39" s="69"/>
      <c r="AA39" s="69"/>
      <c r="AB39" s="69"/>
    </row>
    <row r="40" spans="1:28" hidden="1" x14ac:dyDescent="0.25">
      <c r="A40" s="67"/>
      <c r="B40" s="67"/>
      <c r="C40" s="67"/>
      <c r="D40" s="68">
        <f t="shared" si="3"/>
        <v>0</v>
      </c>
      <c r="E40" s="68"/>
      <c r="F40" s="69"/>
      <c r="G40" s="69"/>
      <c r="H40" s="69"/>
      <c r="I40" s="69"/>
      <c r="J40" s="69"/>
      <c r="K40" s="69"/>
      <c r="L40" s="68"/>
      <c r="M40" s="69"/>
      <c r="N40" s="69"/>
      <c r="O40" s="69"/>
      <c r="P40" s="69"/>
      <c r="Q40" s="69"/>
      <c r="R40" s="69"/>
      <c r="S40" s="69"/>
      <c r="T40" s="69"/>
      <c r="U40" s="69"/>
      <c r="V40" s="68"/>
      <c r="W40" s="69"/>
      <c r="X40" s="69"/>
      <c r="Y40" s="69"/>
      <c r="Z40" s="69"/>
      <c r="AA40" s="69"/>
      <c r="AB40" s="69"/>
    </row>
    <row r="41" spans="1:28" hidden="1" x14ac:dyDescent="0.25">
      <c r="A41" s="67" t="s">
        <v>112</v>
      </c>
      <c r="B41" s="67">
        <v>180</v>
      </c>
      <c r="C41" s="67" t="s">
        <v>93</v>
      </c>
      <c r="D41" s="68">
        <f t="shared" si="3"/>
        <v>0</v>
      </c>
      <c r="E41" s="68"/>
      <c r="F41" s="69"/>
      <c r="G41" s="69"/>
      <c r="H41" s="69"/>
      <c r="I41" s="69"/>
      <c r="J41" s="69"/>
      <c r="K41" s="69"/>
      <c r="L41" s="68"/>
      <c r="M41" s="69"/>
      <c r="N41" s="69"/>
      <c r="O41" s="69"/>
      <c r="P41" s="69"/>
      <c r="Q41" s="69"/>
      <c r="R41" s="69"/>
      <c r="S41" s="69"/>
      <c r="T41" s="69"/>
      <c r="U41" s="69"/>
      <c r="V41" s="68">
        <f>SUM(W41:AB41)</f>
        <v>0</v>
      </c>
      <c r="W41" s="69"/>
      <c r="X41" s="69"/>
      <c r="Y41" s="69"/>
      <c r="Z41" s="69"/>
      <c r="AA41" s="69"/>
      <c r="AB41" s="69"/>
    </row>
    <row r="42" spans="1:28" hidden="1" x14ac:dyDescent="0.25">
      <c r="A42" s="67" t="s">
        <v>10</v>
      </c>
      <c r="B42" s="67"/>
      <c r="C42" s="67"/>
      <c r="D42" s="68"/>
      <c r="E42" s="68"/>
      <c r="F42" s="69"/>
      <c r="G42" s="69"/>
      <c r="H42" s="69"/>
      <c r="I42" s="69"/>
      <c r="J42" s="69"/>
      <c r="K42" s="69"/>
      <c r="L42" s="68"/>
      <c r="M42" s="69"/>
      <c r="N42" s="69"/>
      <c r="O42" s="69"/>
      <c r="P42" s="69"/>
      <c r="Q42" s="69"/>
      <c r="R42" s="69"/>
      <c r="S42" s="69"/>
      <c r="T42" s="69"/>
      <c r="U42" s="69"/>
      <c r="V42" s="68"/>
      <c r="W42" s="69"/>
      <c r="X42" s="69"/>
      <c r="Y42" s="69"/>
      <c r="Z42" s="69"/>
      <c r="AA42" s="69"/>
      <c r="AB42" s="69"/>
    </row>
    <row r="43" spans="1:28" hidden="1" x14ac:dyDescent="0.25">
      <c r="A43" s="67" t="s">
        <v>113</v>
      </c>
      <c r="B43" s="67">
        <v>181</v>
      </c>
      <c r="C43" s="67">
        <v>400</v>
      </c>
      <c r="D43" s="68">
        <f>V43</f>
        <v>0</v>
      </c>
      <c r="E43" s="68" t="s">
        <v>93</v>
      </c>
      <c r="F43" s="69" t="s">
        <v>93</v>
      </c>
      <c r="G43" s="69" t="s">
        <v>93</v>
      </c>
      <c r="H43" s="69" t="s">
        <v>93</v>
      </c>
      <c r="I43" s="69" t="s">
        <v>93</v>
      </c>
      <c r="J43" s="69" t="s">
        <v>93</v>
      </c>
      <c r="K43" s="69" t="s">
        <v>93</v>
      </c>
      <c r="L43" s="68" t="s">
        <v>93</v>
      </c>
      <c r="M43" s="69" t="s">
        <v>93</v>
      </c>
      <c r="N43" s="69" t="s">
        <v>93</v>
      </c>
      <c r="O43" s="69" t="s">
        <v>93</v>
      </c>
      <c r="P43" s="69" t="s">
        <v>93</v>
      </c>
      <c r="Q43" s="69" t="s">
        <v>93</v>
      </c>
      <c r="R43" s="69" t="s">
        <v>93</v>
      </c>
      <c r="S43" s="69" t="s">
        <v>93</v>
      </c>
      <c r="T43" s="69"/>
      <c r="U43" s="69" t="s">
        <v>93</v>
      </c>
      <c r="V43" s="68">
        <f>SUM(W43:AB43)</f>
        <v>0</v>
      </c>
      <c r="W43" s="69"/>
      <c r="X43" s="69"/>
      <c r="Y43" s="69"/>
      <c r="Z43" s="69"/>
      <c r="AA43" s="69"/>
      <c r="AB43" s="69" t="s">
        <v>93</v>
      </c>
    </row>
    <row r="44" spans="1:28" hidden="1" x14ac:dyDescent="0.25">
      <c r="A44" s="67" t="s">
        <v>8</v>
      </c>
      <c r="B44" s="67"/>
      <c r="C44" s="67"/>
      <c r="D44" s="68"/>
      <c r="E44" s="68"/>
      <c r="F44" s="69"/>
      <c r="G44" s="69"/>
      <c r="H44" s="69"/>
      <c r="I44" s="69"/>
      <c r="J44" s="69"/>
      <c r="K44" s="69"/>
      <c r="L44" s="68"/>
      <c r="M44" s="69"/>
      <c r="N44" s="69"/>
      <c r="O44" s="69"/>
      <c r="P44" s="69"/>
      <c r="Q44" s="69"/>
      <c r="R44" s="69"/>
      <c r="S44" s="69"/>
      <c r="T44" s="69"/>
      <c r="U44" s="69"/>
      <c r="V44" s="68"/>
      <c r="W44" s="69"/>
      <c r="X44" s="69"/>
      <c r="Y44" s="69"/>
      <c r="Z44" s="69"/>
      <c r="AA44" s="69"/>
      <c r="AB44" s="69"/>
    </row>
    <row r="45" spans="1:28" hidden="1" x14ac:dyDescent="0.25">
      <c r="A45" s="67" t="s">
        <v>114</v>
      </c>
      <c r="B45" s="67">
        <v>181.1</v>
      </c>
      <c r="C45" s="67">
        <v>410</v>
      </c>
      <c r="D45" s="68">
        <f>V45</f>
        <v>0</v>
      </c>
      <c r="E45" s="68" t="s">
        <v>93</v>
      </c>
      <c r="F45" s="69" t="s">
        <v>93</v>
      </c>
      <c r="G45" s="69" t="s">
        <v>93</v>
      </c>
      <c r="H45" s="69" t="s">
        <v>93</v>
      </c>
      <c r="I45" s="69" t="s">
        <v>93</v>
      </c>
      <c r="J45" s="69" t="s">
        <v>93</v>
      </c>
      <c r="K45" s="69" t="s">
        <v>93</v>
      </c>
      <c r="L45" s="68" t="s">
        <v>93</v>
      </c>
      <c r="M45" s="69" t="s">
        <v>93</v>
      </c>
      <c r="N45" s="69" t="s">
        <v>93</v>
      </c>
      <c r="O45" s="69" t="s">
        <v>93</v>
      </c>
      <c r="P45" s="69" t="s">
        <v>93</v>
      </c>
      <c r="Q45" s="69" t="s">
        <v>93</v>
      </c>
      <c r="R45" s="69" t="s">
        <v>93</v>
      </c>
      <c r="S45" s="69" t="s">
        <v>93</v>
      </c>
      <c r="T45" s="69"/>
      <c r="U45" s="69" t="s">
        <v>93</v>
      </c>
      <c r="V45" s="68">
        <f>SUM(W45:AB45)</f>
        <v>0</v>
      </c>
      <c r="W45" s="69"/>
      <c r="X45" s="69"/>
      <c r="Y45" s="69"/>
      <c r="Z45" s="69"/>
      <c r="AA45" s="69"/>
      <c r="AB45" s="69" t="s">
        <v>93</v>
      </c>
    </row>
    <row r="46" spans="1:28" hidden="1" x14ac:dyDescent="0.25">
      <c r="A46" s="67" t="s">
        <v>115</v>
      </c>
      <c r="B46" s="67">
        <v>181.2</v>
      </c>
      <c r="C46" s="67">
        <v>420</v>
      </c>
      <c r="D46" s="68">
        <f>V46</f>
        <v>0</v>
      </c>
      <c r="E46" s="68" t="s">
        <v>93</v>
      </c>
      <c r="F46" s="69" t="s">
        <v>93</v>
      </c>
      <c r="G46" s="69" t="s">
        <v>93</v>
      </c>
      <c r="H46" s="69" t="s">
        <v>93</v>
      </c>
      <c r="I46" s="69" t="s">
        <v>93</v>
      </c>
      <c r="J46" s="69" t="s">
        <v>93</v>
      </c>
      <c r="K46" s="69" t="s">
        <v>93</v>
      </c>
      <c r="L46" s="68" t="s">
        <v>93</v>
      </c>
      <c r="M46" s="69" t="s">
        <v>93</v>
      </c>
      <c r="N46" s="69" t="s">
        <v>93</v>
      </c>
      <c r="O46" s="69" t="s">
        <v>93</v>
      </c>
      <c r="P46" s="69" t="s">
        <v>93</v>
      </c>
      <c r="Q46" s="69" t="s">
        <v>93</v>
      </c>
      <c r="R46" s="69" t="s">
        <v>93</v>
      </c>
      <c r="S46" s="69" t="s">
        <v>93</v>
      </c>
      <c r="T46" s="69"/>
      <c r="U46" s="69" t="s">
        <v>93</v>
      </c>
      <c r="V46" s="68">
        <f>SUM(W46:AB46)</f>
        <v>0</v>
      </c>
      <c r="W46" s="69"/>
      <c r="X46" s="69"/>
      <c r="Y46" s="69"/>
      <c r="Z46" s="69"/>
      <c r="AA46" s="69"/>
      <c r="AB46" s="69" t="s">
        <v>93</v>
      </c>
    </row>
    <row r="47" spans="1:28" hidden="1" x14ac:dyDescent="0.25">
      <c r="A47" s="67" t="s">
        <v>116</v>
      </c>
      <c r="B47" s="67">
        <v>181.3</v>
      </c>
      <c r="C47" s="67">
        <v>430</v>
      </c>
      <c r="D47" s="68">
        <f>E47+L47+U47+V47</f>
        <v>0</v>
      </c>
      <c r="E47" s="68"/>
      <c r="F47" s="69"/>
      <c r="G47" s="69"/>
      <c r="H47" s="69"/>
      <c r="I47" s="69"/>
      <c r="J47" s="69"/>
      <c r="K47" s="69"/>
      <c r="L47" s="68"/>
      <c r="M47" s="69"/>
      <c r="N47" s="69"/>
      <c r="O47" s="69"/>
      <c r="P47" s="69"/>
      <c r="Q47" s="69"/>
      <c r="R47" s="69"/>
      <c r="S47" s="69"/>
      <c r="T47" s="69"/>
      <c r="U47" s="69"/>
      <c r="V47" s="68">
        <f>SUM(W47:AB47)</f>
        <v>0</v>
      </c>
      <c r="W47" s="69"/>
      <c r="X47" s="69"/>
      <c r="Y47" s="69"/>
      <c r="Z47" s="69"/>
      <c r="AA47" s="69"/>
      <c r="AB47" s="69"/>
    </row>
    <row r="48" spans="1:28" hidden="1" x14ac:dyDescent="0.25">
      <c r="A48" s="67" t="s">
        <v>117</v>
      </c>
      <c r="B48" s="67">
        <v>181.4</v>
      </c>
      <c r="C48" s="67">
        <v>440</v>
      </c>
      <c r="D48" s="68">
        <f>E48+L48+U48+V48</f>
        <v>0</v>
      </c>
      <c r="E48" s="68"/>
      <c r="F48" s="69"/>
      <c r="G48" s="69"/>
      <c r="H48" s="69"/>
      <c r="I48" s="69"/>
      <c r="J48" s="69"/>
      <c r="K48" s="69"/>
      <c r="L48" s="68"/>
      <c r="M48" s="69"/>
      <c r="N48" s="69"/>
      <c r="O48" s="69"/>
      <c r="P48" s="69"/>
      <c r="Q48" s="69"/>
      <c r="R48" s="69"/>
      <c r="S48" s="69"/>
      <c r="T48" s="69"/>
      <c r="U48" s="69"/>
      <c r="V48" s="68">
        <f>SUM(W48:AB48)</f>
        <v>0</v>
      </c>
      <c r="W48" s="69"/>
      <c r="X48" s="69"/>
      <c r="Y48" s="69"/>
      <c r="Z48" s="69"/>
      <c r="AA48" s="69"/>
      <c r="AB48" s="69"/>
    </row>
    <row r="49" spans="1:31" hidden="1" x14ac:dyDescent="0.25">
      <c r="A49" s="67" t="s">
        <v>118</v>
      </c>
      <c r="B49" s="67">
        <v>182</v>
      </c>
      <c r="C49" s="67">
        <v>600</v>
      </c>
      <c r="D49" s="68">
        <f>E49+L49+U49+V49</f>
        <v>0</v>
      </c>
      <c r="E49" s="68"/>
      <c r="F49" s="69"/>
      <c r="G49" s="69"/>
      <c r="H49" s="69"/>
      <c r="I49" s="69"/>
      <c r="J49" s="69"/>
      <c r="K49" s="69"/>
      <c r="L49" s="68"/>
      <c r="M49" s="69"/>
      <c r="N49" s="69"/>
      <c r="O49" s="69"/>
      <c r="P49" s="69"/>
      <c r="Q49" s="69"/>
      <c r="R49" s="69"/>
      <c r="S49" s="69"/>
      <c r="T49" s="69"/>
      <c r="U49" s="69"/>
      <c r="V49" s="68">
        <f>SUM(W49:AB49)</f>
        <v>0</v>
      </c>
      <c r="W49" s="69"/>
      <c r="X49" s="69"/>
      <c r="Y49" s="69"/>
      <c r="Z49" s="69"/>
      <c r="AA49" s="69"/>
      <c r="AB49" s="69"/>
    </row>
    <row r="50" spans="1:31" hidden="1" x14ac:dyDescent="0.25">
      <c r="A50" s="67" t="s">
        <v>8</v>
      </c>
      <c r="B50" s="67"/>
      <c r="C50" s="67"/>
      <c r="D50" s="68"/>
      <c r="E50" s="68"/>
      <c r="F50" s="69"/>
      <c r="G50" s="69"/>
      <c r="H50" s="69"/>
      <c r="I50" s="69"/>
      <c r="J50" s="69"/>
      <c r="K50" s="69"/>
      <c r="L50" s="68"/>
      <c r="M50" s="69"/>
      <c r="N50" s="69"/>
      <c r="O50" s="69"/>
      <c r="P50" s="69"/>
      <c r="Q50" s="69"/>
      <c r="R50" s="69"/>
      <c r="S50" s="69"/>
      <c r="T50" s="69"/>
      <c r="U50" s="69"/>
      <c r="V50" s="68"/>
      <c r="W50" s="69"/>
      <c r="X50" s="69"/>
      <c r="Y50" s="69"/>
      <c r="Z50" s="69"/>
      <c r="AA50" s="69"/>
      <c r="AB50" s="69"/>
    </row>
    <row r="51" spans="1:31" hidden="1" x14ac:dyDescent="0.25">
      <c r="A51" s="67" t="s">
        <v>119</v>
      </c>
      <c r="B51" s="67"/>
      <c r="C51" s="67"/>
      <c r="D51" s="68">
        <f>E51+L51+U51+V51</f>
        <v>0</v>
      </c>
      <c r="E51" s="68"/>
      <c r="F51" s="69"/>
      <c r="G51" s="69"/>
      <c r="H51" s="69"/>
      <c r="I51" s="69"/>
      <c r="J51" s="69"/>
      <c r="K51" s="69"/>
      <c r="L51" s="68"/>
      <c r="M51" s="69"/>
      <c r="N51" s="69"/>
      <c r="O51" s="69"/>
      <c r="P51" s="69"/>
      <c r="Q51" s="69"/>
      <c r="R51" s="69"/>
      <c r="S51" s="69"/>
      <c r="T51" s="69"/>
      <c r="U51" s="69"/>
      <c r="V51" s="68">
        <f>SUM(W51:AB51)</f>
        <v>0</v>
      </c>
      <c r="W51" s="69"/>
      <c r="X51" s="69"/>
      <c r="Y51" s="69"/>
      <c r="Z51" s="69"/>
      <c r="AA51" s="69"/>
      <c r="AB51" s="69"/>
    </row>
    <row r="52" spans="1:31" ht="12" customHeight="1" x14ac:dyDescent="0.25">
      <c r="A52" s="67"/>
      <c r="B52" s="67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>
        <f>AB10+AB149-AB150-AB53</f>
        <v>0</v>
      </c>
      <c r="AC52" s="82" t="s">
        <v>374</v>
      </c>
    </row>
    <row r="53" spans="1:31" x14ac:dyDescent="0.25">
      <c r="A53" s="67" t="s">
        <v>120</v>
      </c>
      <c r="B53" s="67">
        <v>200</v>
      </c>
      <c r="C53" s="67" t="s">
        <v>121</v>
      </c>
      <c r="D53" s="68">
        <f>E53+L53+U53+V53</f>
        <v>39063500</v>
      </c>
      <c r="E53" s="68">
        <f>SUM(F53:K53)</f>
        <v>31115500</v>
      </c>
      <c r="F53" s="68">
        <f t="shared" ref="F53:K53" si="4">F55+F73+F83+F95+F97+F99</f>
        <v>0</v>
      </c>
      <c r="G53" s="68">
        <f t="shared" si="4"/>
        <v>0</v>
      </c>
      <c r="H53" s="68">
        <f t="shared" si="4"/>
        <v>30820800</v>
      </c>
      <c r="I53" s="68">
        <f t="shared" si="4"/>
        <v>0</v>
      </c>
      <c r="J53" s="68">
        <f t="shared" si="4"/>
        <v>68200</v>
      </c>
      <c r="K53" s="68">
        <f t="shared" si="4"/>
        <v>226500</v>
      </c>
      <c r="L53" s="68">
        <f>SUM(M53:T53)</f>
        <v>7948000</v>
      </c>
      <c r="M53" s="68">
        <f t="shared" ref="M53:U53" si="5">M55+M73+M83+M95+M97+M99</f>
        <v>290900</v>
      </c>
      <c r="N53" s="68">
        <f t="shared" si="5"/>
        <v>1100</v>
      </c>
      <c r="O53" s="68">
        <f t="shared" si="5"/>
        <v>0</v>
      </c>
      <c r="P53" s="68">
        <f t="shared" si="5"/>
        <v>0</v>
      </c>
      <c r="Q53" s="68">
        <f t="shared" si="5"/>
        <v>0</v>
      </c>
      <c r="R53" s="68">
        <f t="shared" si="5"/>
        <v>2112000</v>
      </c>
      <c r="S53" s="68">
        <f>S55+S73+S83+S95+S97+S99</f>
        <v>0</v>
      </c>
      <c r="T53" s="68">
        <f>T55+T73+T83+T95+T97+T99</f>
        <v>5544000</v>
      </c>
      <c r="U53" s="68">
        <f t="shared" si="5"/>
        <v>0</v>
      </c>
      <c r="V53" s="68">
        <f>SUM(W53:AB53)</f>
        <v>0</v>
      </c>
      <c r="W53" s="68">
        <f t="shared" ref="W53:AB53" si="6">W55+W73+W83+W95+W97+W99</f>
        <v>0</v>
      </c>
      <c r="X53" s="68">
        <f t="shared" si="6"/>
        <v>0</v>
      </c>
      <c r="Y53" s="68">
        <f t="shared" si="6"/>
        <v>0</v>
      </c>
      <c r="Z53" s="68">
        <f t="shared" si="6"/>
        <v>0</v>
      </c>
      <c r="AA53" s="68">
        <f t="shared" si="6"/>
        <v>0</v>
      </c>
      <c r="AB53" s="68">
        <f t="shared" si="6"/>
        <v>0</v>
      </c>
    </row>
    <row r="54" spans="1:31" x14ac:dyDescent="0.25">
      <c r="A54" s="67" t="s">
        <v>122</v>
      </c>
      <c r="B54" s="67"/>
      <c r="C54" s="67"/>
      <c r="D54" s="68"/>
      <c r="E54" s="68"/>
      <c r="F54" s="69"/>
      <c r="G54" s="69"/>
      <c r="H54" s="69"/>
      <c r="I54" s="69"/>
      <c r="J54" s="69"/>
      <c r="K54" s="69"/>
      <c r="L54" s="68"/>
      <c r="M54" s="69"/>
      <c r="N54" s="69"/>
      <c r="O54" s="69"/>
      <c r="P54" s="69"/>
      <c r="Q54" s="69"/>
      <c r="R54" s="69"/>
      <c r="S54" s="69"/>
      <c r="T54" s="69"/>
      <c r="U54" s="69"/>
      <c r="V54" s="68"/>
      <c r="W54" s="69"/>
      <c r="X54" s="69"/>
      <c r="Y54" s="69"/>
      <c r="Z54" s="69"/>
      <c r="AA54" s="69"/>
      <c r="AB54" s="69"/>
    </row>
    <row r="55" spans="1:31" ht="24.75" customHeight="1" x14ac:dyDescent="0.25">
      <c r="A55" s="67" t="s">
        <v>340</v>
      </c>
      <c r="B55" s="67">
        <v>210</v>
      </c>
      <c r="C55" s="67">
        <v>100</v>
      </c>
      <c r="D55" s="68">
        <f>E55+L55+U55+V55</f>
        <v>36802200</v>
      </c>
      <c r="E55" s="68">
        <f>SUM(F55:K55)</f>
        <v>29800300</v>
      </c>
      <c r="F55" s="68">
        <f t="shared" ref="F55:K55" si="7">F57</f>
        <v>0</v>
      </c>
      <c r="G55" s="68">
        <f t="shared" si="7"/>
        <v>0</v>
      </c>
      <c r="H55" s="68">
        <f t="shared" si="7"/>
        <v>29800300</v>
      </c>
      <c r="I55" s="68">
        <f t="shared" si="7"/>
        <v>0</v>
      </c>
      <c r="J55" s="68">
        <f t="shared" si="7"/>
        <v>0</v>
      </c>
      <c r="K55" s="68">
        <f t="shared" si="7"/>
        <v>0</v>
      </c>
      <c r="L55" s="68">
        <f>SUM(M55:T55)</f>
        <v>7001900</v>
      </c>
      <c r="M55" s="68">
        <f t="shared" ref="M55:U55" si="8">M57</f>
        <v>290900</v>
      </c>
      <c r="N55" s="68">
        <f t="shared" si="8"/>
        <v>0</v>
      </c>
      <c r="O55" s="68">
        <f t="shared" si="8"/>
        <v>0</v>
      </c>
      <c r="P55" s="68">
        <f t="shared" si="8"/>
        <v>0</v>
      </c>
      <c r="Q55" s="68">
        <f t="shared" si="8"/>
        <v>0</v>
      </c>
      <c r="R55" s="68">
        <f t="shared" si="8"/>
        <v>1167000</v>
      </c>
      <c r="S55" s="68">
        <f>S57</f>
        <v>0</v>
      </c>
      <c r="T55" s="68">
        <f>T57</f>
        <v>5544000</v>
      </c>
      <c r="U55" s="68">
        <f t="shared" si="8"/>
        <v>0</v>
      </c>
      <c r="V55" s="68">
        <f>SUM(W55:AB55)</f>
        <v>0</v>
      </c>
      <c r="W55" s="68">
        <f t="shared" ref="W55:AB55" si="9">W57</f>
        <v>0</v>
      </c>
      <c r="X55" s="68">
        <f t="shared" si="9"/>
        <v>0</v>
      </c>
      <c r="Y55" s="68">
        <f t="shared" si="9"/>
        <v>0</v>
      </c>
      <c r="Z55" s="68">
        <f t="shared" si="9"/>
        <v>0</v>
      </c>
      <c r="AA55" s="68">
        <f t="shared" si="9"/>
        <v>0</v>
      </c>
      <c r="AB55" s="68">
        <f t="shared" si="9"/>
        <v>0</v>
      </c>
    </row>
    <row r="56" spans="1:31" x14ac:dyDescent="0.25">
      <c r="A56" s="67" t="s">
        <v>8</v>
      </c>
      <c r="B56" s="67"/>
      <c r="C56" s="67"/>
      <c r="D56" s="68"/>
      <c r="E56" s="68"/>
      <c r="F56" s="69"/>
      <c r="G56" s="69"/>
      <c r="H56" s="69"/>
      <c r="I56" s="69"/>
      <c r="J56" s="69"/>
      <c r="K56" s="69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</row>
    <row r="57" spans="1:31" x14ac:dyDescent="0.25">
      <c r="A57" s="67" t="s">
        <v>123</v>
      </c>
      <c r="B57" s="67">
        <v>211</v>
      </c>
      <c r="C57" s="67">
        <v>110</v>
      </c>
      <c r="D57" s="68">
        <f>E57+L57+U57+V57</f>
        <v>36802200</v>
      </c>
      <c r="E57" s="68">
        <f>SUM(F57:K57)</f>
        <v>29800300</v>
      </c>
      <c r="F57" s="68">
        <f t="shared" ref="F57:K57" si="10">SUM(F59:F72)</f>
        <v>0</v>
      </c>
      <c r="G57" s="68">
        <f t="shared" si="10"/>
        <v>0</v>
      </c>
      <c r="H57" s="68">
        <f t="shared" si="10"/>
        <v>29800300</v>
      </c>
      <c r="I57" s="68">
        <f t="shared" si="10"/>
        <v>0</v>
      </c>
      <c r="J57" s="68">
        <f t="shared" si="10"/>
        <v>0</v>
      </c>
      <c r="K57" s="68">
        <f t="shared" si="10"/>
        <v>0</v>
      </c>
      <c r="L57" s="68">
        <f>SUM(M57:T57)</f>
        <v>7001900</v>
      </c>
      <c r="M57" s="68">
        <f t="shared" ref="M57:U57" si="11">SUM(M59:M72)</f>
        <v>290900</v>
      </c>
      <c r="N57" s="68">
        <f t="shared" si="11"/>
        <v>0</v>
      </c>
      <c r="O57" s="68">
        <f t="shared" si="11"/>
        <v>0</v>
      </c>
      <c r="P57" s="68">
        <f t="shared" si="11"/>
        <v>0</v>
      </c>
      <c r="Q57" s="68">
        <f t="shared" si="11"/>
        <v>0</v>
      </c>
      <c r="R57" s="68">
        <f t="shared" si="11"/>
        <v>1167000</v>
      </c>
      <c r="S57" s="68">
        <f>SUM(S59:S72)</f>
        <v>0</v>
      </c>
      <c r="T57" s="68">
        <f>SUM(T59:T72)</f>
        <v>5544000</v>
      </c>
      <c r="U57" s="68">
        <f t="shared" si="11"/>
        <v>0</v>
      </c>
      <c r="V57" s="68">
        <f>SUM(W57:AB57)</f>
        <v>0</v>
      </c>
      <c r="W57" s="68">
        <f t="shared" ref="W57:AB57" si="12">SUM(W59:W72)</f>
        <v>0</v>
      </c>
      <c r="X57" s="68">
        <f t="shared" si="12"/>
        <v>0</v>
      </c>
      <c r="Y57" s="68">
        <f t="shared" si="12"/>
        <v>0</v>
      </c>
      <c r="Z57" s="68">
        <f t="shared" si="12"/>
        <v>0</v>
      </c>
      <c r="AA57" s="68">
        <f t="shared" si="12"/>
        <v>0</v>
      </c>
      <c r="AB57" s="68">
        <f t="shared" si="12"/>
        <v>0</v>
      </c>
    </row>
    <row r="58" spans="1:31" x14ac:dyDescent="0.25">
      <c r="A58" s="67" t="s">
        <v>8</v>
      </c>
      <c r="B58" s="67"/>
      <c r="C58" s="67"/>
      <c r="D58" s="68"/>
      <c r="E58" s="68"/>
      <c r="F58" s="69"/>
      <c r="G58" s="69"/>
      <c r="H58" s="69"/>
      <c r="I58" s="69"/>
      <c r="J58" s="69"/>
      <c r="K58" s="69"/>
      <c r="L58" s="68"/>
      <c r="M58" s="69"/>
      <c r="N58" s="69"/>
      <c r="O58" s="69"/>
      <c r="P58" s="69"/>
      <c r="Q58" s="69"/>
      <c r="R58" s="69"/>
      <c r="S58" s="69"/>
      <c r="T58" s="69"/>
      <c r="U58" s="69"/>
      <c r="V58" s="68"/>
      <c r="W58" s="69"/>
      <c r="X58" s="69"/>
      <c r="Y58" s="69"/>
      <c r="Z58" s="69"/>
      <c r="AA58" s="69"/>
      <c r="AB58" s="69"/>
    </row>
    <row r="59" spans="1:31" x14ac:dyDescent="0.25">
      <c r="A59" s="67" t="s">
        <v>124</v>
      </c>
      <c r="B59" s="67">
        <v>211.1</v>
      </c>
      <c r="C59" s="67" t="s">
        <v>283</v>
      </c>
      <c r="D59" s="68">
        <f t="shared" ref="D59:D73" si="13">E59+L59+U59+V59</f>
        <v>27138400</v>
      </c>
      <c r="E59" s="68">
        <f>SUM(F59:K59)</f>
        <v>22880400</v>
      </c>
      <c r="F59" s="69"/>
      <c r="G59" s="69"/>
      <c r="H59" s="69">
        <f>23472000-591600</f>
        <v>22880400</v>
      </c>
      <c r="I59" s="69"/>
      <c r="J59" s="69"/>
      <c r="K59" s="69"/>
      <c r="L59" s="68">
        <f>SUM(M59:T59)</f>
        <v>4258000</v>
      </c>
      <c r="M59" s="69"/>
      <c r="N59" s="69"/>
      <c r="O59" s="69"/>
      <c r="P59" s="69"/>
      <c r="Q59" s="69"/>
      <c r="R59" s="69"/>
      <c r="S59" s="69"/>
      <c r="T59" s="69">
        <f>4394200-136200</f>
        <v>4258000</v>
      </c>
      <c r="U59" s="69"/>
      <c r="V59" s="68">
        <f t="shared" ref="V59:V71" si="14">SUM(W59:AB59)</f>
        <v>0</v>
      </c>
      <c r="W59" s="69"/>
      <c r="X59" s="69"/>
      <c r="Y59" s="69"/>
      <c r="Z59" s="69"/>
      <c r="AA59" s="69"/>
      <c r="AB59" s="69"/>
      <c r="AD59" s="70">
        <f>T59/H59</f>
        <v>0.18609814513732278</v>
      </c>
    </row>
    <row r="60" spans="1:31" ht="25.5" x14ac:dyDescent="0.25">
      <c r="A60" s="67" t="s">
        <v>391</v>
      </c>
      <c r="B60" s="67"/>
      <c r="C60" s="67" t="s">
        <v>392</v>
      </c>
      <c r="D60" s="68">
        <f t="shared" si="13"/>
        <v>10000</v>
      </c>
      <c r="E60" s="68">
        <f>SUM(F60:K60)</f>
        <v>10000</v>
      </c>
      <c r="F60" s="69"/>
      <c r="G60" s="69"/>
      <c r="H60" s="69">
        <v>10000</v>
      </c>
      <c r="I60" s="69"/>
      <c r="J60" s="69"/>
      <c r="K60" s="69"/>
      <c r="L60" s="68"/>
      <c r="M60" s="69"/>
      <c r="N60" s="69"/>
      <c r="O60" s="69"/>
      <c r="P60" s="69"/>
      <c r="Q60" s="69"/>
      <c r="R60" s="69"/>
      <c r="S60" s="69"/>
      <c r="T60" s="69"/>
      <c r="U60" s="69"/>
      <c r="V60" s="68"/>
      <c r="W60" s="69"/>
      <c r="X60" s="69"/>
      <c r="Y60" s="69"/>
      <c r="Z60" s="69"/>
      <c r="AA60" s="69"/>
      <c r="AB60" s="69"/>
      <c r="AD60" s="70">
        <f>AD12/1.302</f>
        <v>0</v>
      </c>
      <c r="AE60" s="70">
        <f>AD59*AD60</f>
        <v>0</v>
      </c>
    </row>
    <row r="61" spans="1:31" ht="13.5" customHeight="1" x14ac:dyDescent="0.25">
      <c r="A61" s="67" t="s">
        <v>321</v>
      </c>
      <c r="B61" s="67">
        <v>211.2</v>
      </c>
      <c r="C61" s="67" t="s">
        <v>393</v>
      </c>
      <c r="D61" s="68">
        <f t="shared" si="13"/>
        <v>290900</v>
      </c>
      <c r="E61" s="68">
        <f>SUM(F61:K61)</f>
        <v>0</v>
      </c>
      <c r="F61" s="69"/>
      <c r="G61" s="69"/>
      <c r="H61" s="69"/>
      <c r="I61" s="69"/>
      <c r="J61" s="69"/>
      <c r="K61" s="69"/>
      <c r="L61" s="68">
        <f>SUM(M61:T61)</f>
        <v>290900</v>
      </c>
      <c r="M61" s="69">
        <v>290900</v>
      </c>
      <c r="N61" s="69"/>
      <c r="O61" s="69"/>
      <c r="P61" s="69"/>
      <c r="Q61" s="69"/>
      <c r="R61" s="69"/>
      <c r="S61" s="69"/>
      <c r="T61" s="69"/>
      <c r="U61" s="69"/>
      <c r="V61" s="68">
        <f t="shared" si="14"/>
        <v>0</v>
      </c>
      <c r="W61" s="69"/>
      <c r="X61" s="69"/>
      <c r="Y61" s="69"/>
      <c r="Z61" s="69"/>
      <c r="AA61" s="69"/>
      <c r="AB61" s="69"/>
    </row>
    <row r="62" spans="1:31" ht="25.5" hidden="1" x14ac:dyDescent="0.25">
      <c r="A62" s="67" t="s">
        <v>125</v>
      </c>
      <c r="B62" s="67">
        <v>211.3</v>
      </c>
      <c r="C62" s="67" t="s">
        <v>126</v>
      </c>
      <c r="D62" s="68">
        <f t="shared" si="13"/>
        <v>0</v>
      </c>
      <c r="E62" s="68">
        <f>SUM(F62:K62)</f>
        <v>0</v>
      </c>
      <c r="F62" s="69"/>
      <c r="G62" s="69"/>
      <c r="H62" s="69"/>
      <c r="I62" s="69"/>
      <c r="J62" s="69"/>
      <c r="K62" s="69"/>
      <c r="L62" s="68">
        <f>SUM(M62:S62)</f>
        <v>0</v>
      </c>
      <c r="M62" s="69"/>
      <c r="N62" s="69"/>
      <c r="O62" s="69"/>
      <c r="P62" s="69"/>
      <c r="Q62" s="69"/>
      <c r="R62" s="69"/>
      <c r="S62" s="69"/>
      <c r="T62" s="69"/>
      <c r="U62" s="69"/>
      <c r="V62" s="68">
        <f t="shared" si="14"/>
        <v>0</v>
      </c>
      <c r="W62" s="69"/>
      <c r="X62" s="69"/>
      <c r="Y62" s="69"/>
      <c r="Z62" s="69"/>
      <c r="AA62" s="69"/>
      <c r="AB62" s="69"/>
    </row>
    <row r="63" spans="1:31" ht="51" hidden="1" x14ac:dyDescent="0.25">
      <c r="A63" s="67" t="s">
        <v>127</v>
      </c>
      <c r="B63" s="67">
        <v>211.4</v>
      </c>
      <c r="C63" s="67" t="s">
        <v>128</v>
      </c>
      <c r="D63" s="68">
        <f t="shared" si="13"/>
        <v>0</v>
      </c>
      <c r="E63" s="68">
        <f>SUM(F63:K63)</f>
        <v>0</v>
      </c>
      <c r="F63" s="69"/>
      <c r="G63" s="69"/>
      <c r="H63" s="69"/>
      <c r="I63" s="69"/>
      <c r="J63" s="69"/>
      <c r="K63" s="69"/>
      <c r="L63" s="68">
        <f>SUM(M63:S63)</f>
        <v>0</v>
      </c>
      <c r="M63" s="69"/>
      <c r="N63" s="69"/>
      <c r="O63" s="69"/>
      <c r="P63" s="69"/>
      <c r="Q63" s="69"/>
      <c r="R63" s="69"/>
      <c r="S63" s="69"/>
      <c r="T63" s="69"/>
      <c r="U63" s="69"/>
      <c r="V63" s="68">
        <f t="shared" si="14"/>
        <v>0</v>
      </c>
      <c r="W63" s="69"/>
      <c r="X63" s="69"/>
      <c r="Y63" s="69"/>
      <c r="Z63" s="69"/>
      <c r="AA63" s="69"/>
      <c r="AB63" s="69"/>
    </row>
    <row r="64" spans="1:31" ht="27.75" hidden="1" customHeight="1" x14ac:dyDescent="0.25">
      <c r="A64" s="67" t="s">
        <v>129</v>
      </c>
      <c r="B64" s="67">
        <v>211.5</v>
      </c>
      <c r="C64" s="67" t="s">
        <v>285</v>
      </c>
      <c r="D64" s="68">
        <f t="shared" si="13"/>
        <v>0</v>
      </c>
      <c r="E64" s="68">
        <f t="shared" ref="E64:E75" si="15">SUM(F64:K64)</f>
        <v>0</v>
      </c>
      <c r="F64" s="69"/>
      <c r="G64" s="69"/>
      <c r="H64" s="69"/>
      <c r="I64" s="69"/>
      <c r="J64" s="69"/>
      <c r="K64" s="69"/>
      <c r="L64" s="68">
        <f>SUM(M64:T64)</f>
        <v>0</v>
      </c>
      <c r="M64" s="69"/>
      <c r="N64" s="69"/>
      <c r="O64" s="69"/>
      <c r="P64" s="69"/>
      <c r="Q64" s="69"/>
      <c r="R64" s="69"/>
      <c r="S64" s="69"/>
      <c r="T64" s="69"/>
      <c r="U64" s="69"/>
      <c r="V64" s="68">
        <f t="shared" si="14"/>
        <v>0</v>
      </c>
      <c r="W64" s="69"/>
      <c r="X64" s="69"/>
      <c r="Y64" s="69"/>
      <c r="Z64" s="69"/>
      <c r="AA64" s="69"/>
      <c r="AB64" s="69"/>
    </row>
    <row r="65" spans="1:31" hidden="1" x14ac:dyDescent="0.25">
      <c r="A65" s="67" t="s">
        <v>130</v>
      </c>
      <c r="B65" s="67">
        <v>211.6</v>
      </c>
      <c r="C65" s="67" t="s">
        <v>131</v>
      </c>
      <c r="D65" s="68">
        <f t="shared" si="13"/>
        <v>0</v>
      </c>
      <c r="E65" s="68">
        <f t="shared" si="15"/>
        <v>0</v>
      </c>
      <c r="F65" s="69"/>
      <c r="G65" s="69"/>
      <c r="H65" s="69"/>
      <c r="I65" s="69"/>
      <c r="J65" s="69"/>
      <c r="K65" s="69"/>
      <c r="L65" s="68">
        <f>SUM(M65:S65)</f>
        <v>0</v>
      </c>
      <c r="M65" s="69"/>
      <c r="N65" s="69"/>
      <c r="O65" s="69"/>
      <c r="P65" s="69"/>
      <c r="Q65" s="69"/>
      <c r="R65" s="69"/>
      <c r="S65" s="69"/>
      <c r="T65" s="69"/>
      <c r="U65" s="69"/>
      <c r="V65" s="68">
        <f t="shared" si="14"/>
        <v>0</v>
      </c>
      <c r="W65" s="69"/>
      <c r="X65" s="69"/>
      <c r="Y65" s="69"/>
      <c r="Z65" s="69"/>
      <c r="AA65" s="69"/>
      <c r="AB65" s="69"/>
    </row>
    <row r="66" spans="1:31" ht="12" customHeight="1" x14ac:dyDescent="0.25">
      <c r="A66" s="67" t="s">
        <v>132</v>
      </c>
      <c r="B66" s="67">
        <v>211.7</v>
      </c>
      <c r="C66" s="67" t="s">
        <v>286</v>
      </c>
      <c r="D66" s="68">
        <f t="shared" si="13"/>
        <v>78500</v>
      </c>
      <c r="E66" s="68">
        <f t="shared" si="15"/>
        <v>0</v>
      </c>
      <c r="F66" s="69"/>
      <c r="G66" s="69"/>
      <c r="H66" s="69"/>
      <c r="I66" s="69"/>
      <c r="J66" s="69"/>
      <c r="K66" s="69"/>
      <c r="L66" s="68">
        <f>SUM(M66:T66)</f>
        <v>78500</v>
      </c>
      <c r="M66" s="69"/>
      <c r="N66" s="69"/>
      <c r="O66" s="69"/>
      <c r="P66" s="69"/>
      <c r="Q66" s="69"/>
      <c r="R66" s="69">
        <v>78500</v>
      </c>
      <c r="S66" s="69"/>
      <c r="T66" s="69"/>
      <c r="U66" s="69"/>
      <c r="V66" s="68">
        <f t="shared" si="14"/>
        <v>0</v>
      </c>
      <c r="W66" s="69"/>
      <c r="X66" s="69"/>
      <c r="Y66" s="69"/>
      <c r="Z66" s="69"/>
      <c r="AA66" s="69"/>
      <c r="AB66" s="69"/>
    </row>
    <row r="67" spans="1:31" ht="12" hidden="1" customHeight="1" x14ac:dyDescent="0.25">
      <c r="A67" s="67" t="s">
        <v>395</v>
      </c>
      <c r="B67" s="67"/>
      <c r="C67" s="67" t="s">
        <v>394</v>
      </c>
      <c r="D67" s="68">
        <f t="shared" si="13"/>
        <v>0</v>
      </c>
      <c r="E67" s="68">
        <f t="shared" si="15"/>
        <v>0</v>
      </c>
      <c r="F67" s="69"/>
      <c r="G67" s="69"/>
      <c r="H67" s="69"/>
      <c r="I67" s="69"/>
      <c r="J67" s="69"/>
      <c r="K67" s="69"/>
      <c r="L67" s="68">
        <f>SUM(M67:T67)</f>
        <v>0</v>
      </c>
      <c r="M67" s="69"/>
      <c r="N67" s="69"/>
      <c r="O67" s="69"/>
      <c r="P67" s="69"/>
      <c r="Q67" s="69"/>
      <c r="R67" s="69"/>
      <c r="S67" s="69"/>
      <c r="T67" s="69"/>
      <c r="U67" s="69"/>
      <c r="V67" s="68"/>
      <c r="W67" s="69"/>
      <c r="X67" s="69"/>
      <c r="Y67" s="69"/>
      <c r="Z67" s="69"/>
      <c r="AA67" s="69"/>
      <c r="AB67" s="69"/>
    </row>
    <row r="68" spans="1:31" hidden="1" x14ac:dyDescent="0.25">
      <c r="A68" s="67" t="s">
        <v>133</v>
      </c>
      <c r="B68" s="67">
        <v>211.8</v>
      </c>
      <c r="C68" s="67" t="s">
        <v>287</v>
      </c>
      <c r="D68" s="68">
        <f t="shared" si="13"/>
        <v>0</v>
      </c>
      <c r="E68" s="68">
        <f t="shared" si="15"/>
        <v>0</v>
      </c>
      <c r="F68" s="69"/>
      <c r="G68" s="69"/>
      <c r="H68" s="69"/>
      <c r="I68" s="69"/>
      <c r="J68" s="69"/>
      <c r="K68" s="69"/>
      <c r="L68" s="68">
        <f>SUM(M68:S68)</f>
        <v>0</v>
      </c>
      <c r="M68" s="69"/>
      <c r="N68" s="69"/>
      <c r="O68" s="69"/>
      <c r="P68" s="69"/>
      <c r="Q68" s="69"/>
      <c r="R68" s="69"/>
      <c r="S68" s="69"/>
      <c r="T68" s="69"/>
      <c r="U68" s="69"/>
      <c r="V68" s="68">
        <f t="shared" si="14"/>
        <v>0</v>
      </c>
      <c r="W68" s="69"/>
      <c r="X68" s="69"/>
      <c r="Y68" s="69"/>
      <c r="Z68" s="69"/>
      <c r="AA68" s="69"/>
      <c r="AB68" s="69"/>
    </row>
    <row r="69" spans="1:31" ht="17.25" customHeight="1" x14ac:dyDescent="0.25">
      <c r="A69" s="67" t="s">
        <v>397</v>
      </c>
      <c r="B69" s="67"/>
      <c r="C69" s="67" t="s">
        <v>396</v>
      </c>
      <c r="D69" s="68">
        <f t="shared" si="13"/>
        <v>114900</v>
      </c>
      <c r="E69" s="68">
        <f t="shared" si="15"/>
        <v>0</v>
      </c>
      <c r="F69" s="69"/>
      <c r="G69" s="69"/>
      <c r="H69" s="69"/>
      <c r="I69" s="69"/>
      <c r="J69" s="69"/>
      <c r="K69" s="69"/>
      <c r="L69" s="68">
        <f>SUM(M69:S69)</f>
        <v>114900</v>
      </c>
      <c r="M69" s="69"/>
      <c r="N69" s="69"/>
      <c r="O69" s="69"/>
      <c r="P69" s="69"/>
      <c r="Q69" s="69"/>
      <c r="R69" s="69">
        <f>92500+22400</f>
        <v>114900</v>
      </c>
      <c r="S69" s="69"/>
      <c r="T69" s="69"/>
      <c r="U69" s="69"/>
      <c r="V69" s="68"/>
      <c r="W69" s="69"/>
      <c r="X69" s="69"/>
      <c r="Y69" s="69"/>
      <c r="Z69" s="69"/>
      <c r="AA69" s="69"/>
      <c r="AB69" s="69"/>
      <c r="AE69" s="70">
        <v>-51895.527214437017</v>
      </c>
    </row>
    <row r="70" spans="1:31" ht="51" hidden="1" x14ac:dyDescent="0.25">
      <c r="A70" s="67" t="s">
        <v>134</v>
      </c>
      <c r="B70" s="67">
        <v>211.9</v>
      </c>
      <c r="C70" s="67" t="s">
        <v>135</v>
      </c>
      <c r="D70" s="68">
        <f t="shared" si="13"/>
        <v>0</v>
      </c>
      <c r="E70" s="68">
        <f t="shared" si="15"/>
        <v>0</v>
      </c>
      <c r="F70" s="69"/>
      <c r="G70" s="69"/>
      <c r="H70" s="69"/>
      <c r="I70" s="69"/>
      <c r="J70" s="69"/>
      <c r="K70" s="69"/>
      <c r="L70" s="68">
        <f>SUM(M70:S70)</f>
        <v>0</v>
      </c>
      <c r="M70" s="69"/>
      <c r="N70" s="69"/>
      <c r="O70" s="69"/>
      <c r="P70" s="69"/>
      <c r="Q70" s="69"/>
      <c r="R70" s="69"/>
      <c r="S70" s="69"/>
      <c r="T70" s="69"/>
      <c r="U70" s="69"/>
      <c r="V70" s="68">
        <f t="shared" si="14"/>
        <v>0</v>
      </c>
      <c r="W70" s="69"/>
      <c r="X70" s="69"/>
      <c r="Y70" s="69"/>
      <c r="Z70" s="69"/>
      <c r="AA70" s="69"/>
      <c r="AB70" s="69"/>
    </row>
    <row r="71" spans="1:31" ht="46.5" customHeight="1" x14ac:dyDescent="0.25">
      <c r="A71" s="67" t="s">
        <v>136</v>
      </c>
      <c r="B71" s="67">
        <v>211.1</v>
      </c>
      <c r="C71" s="67" t="s">
        <v>400</v>
      </c>
      <c r="D71" s="68">
        <f t="shared" si="13"/>
        <v>973600</v>
      </c>
      <c r="E71" s="68">
        <f t="shared" si="15"/>
        <v>0</v>
      </c>
      <c r="F71" s="69"/>
      <c r="G71" s="69"/>
      <c r="H71" s="69"/>
      <c r="I71" s="69"/>
      <c r="J71" s="69"/>
      <c r="K71" s="69"/>
      <c r="L71" s="68">
        <f>SUM(M71:T71)</f>
        <v>973600</v>
      </c>
      <c r="M71" s="69"/>
      <c r="N71" s="69"/>
      <c r="O71" s="69"/>
      <c r="P71" s="69"/>
      <c r="Q71" s="69"/>
      <c r="R71" s="69">
        <f>996000-22400</f>
        <v>973600</v>
      </c>
      <c r="S71" s="69"/>
      <c r="T71" s="69"/>
      <c r="U71" s="69"/>
      <c r="V71" s="68">
        <f t="shared" si="14"/>
        <v>0</v>
      </c>
      <c r="W71" s="69"/>
      <c r="X71" s="69"/>
      <c r="Y71" s="69"/>
      <c r="Z71" s="69"/>
      <c r="AA71" s="69"/>
      <c r="AB71" s="69"/>
    </row>
    <row r="72" spans="1:31" ht="15" customHeight="1" x14ac:dyDescent="0.25">
      <c r="A72" s="67" t="s">
        <v>138</v>
      </c>
      <c r="B72" s="67">
        <v>211.11</v>
      </c>
      <c r="C72" s="67" t="s">
        <v>288</v>
      </c>
      <c r="D72" s="68">
        <f t="shared" si="13"/>
        <v>8195900</v>
      </c>
      <c r="E72" s="68">
        <f t="shared" si="15"/>
        <v>6909900</v>
      </c>
      <c r="F72" s="69"/>
      <c r="G72" s="69"/>
      <c r="H72" s="69">
        <f>7088500-178600</f>
        <v>6909900</v>
      </c>
      <c r="I72" s="69"/>
      <c r="J72" s="69"/>
      <c r="K72" s="69"/>
      <c r="L72" s="68">
        <f>SUM(M72:T72)</f>
        <v>1286000</v>
      </c>
      <c r="M72" s="69"/>
      <c r="N72" s="69"/>
      <c r="O72" s="69"/>
      <c r="P72" s="69"/>
      <c r="Q72" s="69"/>
      <c r="R72" s="69"/>
      <c r="S72" s="69"/>
      <c r="T72" s="69">
        <f>1327000-41000</f>
        <v>1286000</v>
      </c>
      <c r="U72" s="69"/>
      <c r="V72" s="68">
        <f>SUM(W72:AB72)</f>
        <v>0</v>
      </c>
      <c r="W72" s="69"/>
      <c r="X72" s="69"/>
      <c r="Y72" s="69"/>
      <c r="Z72" s="69"/>
      <c r="AA72" s="69"/>
      <c r="AB72" s="69"/>
    </row>
    <row r="73" spans="1:31" ht="15" customHeight="1" x14ac:dyDescent="0.25">
      <c r="A73" s="67" t="s">
        <v>139</v>
      </c>
      <c r="B73" s="67">
        <v>220</v>
      </c>
      <c r="C73" s="67">
        <v>300</v>
      </c>
      <c r="D73" s="68">
        <f t="shared" si="13"/>
        <v>0</v>
      </c>
      <c r="E73" s="68">
        <f t="shared" si="15"/>
        <v>0</v>
      </c>
      <c r="F73" s="68">
        <f>F75</f>
        <v>0</v>
      </c>
      <c r="G73" s="68">
        <f t="shared" ref="G73:U73" si="16">G75</f>
        <v>0</v>
      </c>
      <c r="H73" s="68">
        <f t="shared" si="16"/>
        <v>0</v>
      </c>
      <c r="I73" s="68">
        <f t="shared" si="16"/>
        <v>0</v>
      </c>
      <c r="J73" s="68">
        <f t="shared" si="16"/>
        <v>0</v>
      </c>
      <c r="K73" s="68">
        <f t="shared" si="16"/>
        <v>0</v>
      </c>
      <c r="L73" s="68">
        <f>SUM(M73:S73)</f>
        <v>0</v>
      </c>
      <c r="M73" s="68">
        <f t="shared" si="16"/>
        <v>0</v>
      </c>
      <c r="N73" s="68">
        <f t="shared" si="16"/>
        <v>0</v>
      </c>
      <c r="O73" s="68">
        <f t="shared" si="16"/>
        <v>0</v>
      </c>
      <c r="P73" s="68">
        <f t="shared" si="16"/>
        <v>0</v>
      </c>
      <c r="Q73" s="68">
        <f t="shared" si="16"/>
        <v>0</v>
      </c>
      <c r="R73" s="68">
        <f t="shared" si="16"/>
        <v>0</v>
      </c>
      <c r="S73" s="68">
        <f>S75</f>
        <v>0</v>
      </c>
      <c r="T73" s="68">
        <f>T75</f>
        <v>0</v>
      </c>
      <c r="U73" s="68">
        <f t="shared" si="16"/>
        <v>0</v>
      </c>
      <c r="V73" s="68">
        <f>SUM(W73:AB73)</f>
        <v>0</v>
      </c>
      <c r="W73" s="68">
        <f t="shared" ref="W73:AB73" si="17">W75</f>
        <v>0</v>
      </c>
      <c r="X73" s="68">
        <f t="shared" si="17"/>
        <v>0</v>
      </c>
      <c r="Y73" s="68">
        <f t="shared" si="17"/>
        <v>0</v>
      </c>
      <c r="Z73" s="68">
        <f t="shared" si="17"/>
        <v>0</v>
      </c>
      <c r="AA73" s="68">
        <f t="shared" si="17"/>
        <v>0</v>
      </c>
      <c r="AB73" s="68">
        <f t="shared" si="17"/>
        <v>0</v>
      </c>
    </row>
    <row r="74" spans="1:31" ht="11.25" customHeight="1" x14ac:dyDescent="0.25">
      <c r="A74" s="67" t="s">
        <v>10</v>
      </c>
      <c r="B74" s="67"/>
      <c r="C74" s="67"/>
      <c r="D74" s="68"/>
      <c r="E74" s="68"/>
      <c r="F74" s="69"/>
      <c r="G74" s="69"/>
      <c r="H74" s="69"/>
      <c r="I74" s="69"/>
      <c r="J74" s="69"/>
      <c r="K74" s="69"/>
      <c r="L74" s="68"/>
      <c r="M74" s="69"/>
      <c r="N74" s="69"/>
      <c r="O74" s="69"/>
      <c r="P74" s="69"/>
      <c r="Q74" s="69"/>
      <c r="R74" s="69"/>
      <c r="S74" s="69"/>
      <c r="T74" s="69"/>
      <c r="U74" s="69"/>
      <c r="V74" s="68"/>
      <c r="W74" s="69"/>
      <c r="X74" s="69"/>
      <c r="Y74" s="69"/>
      <c r="Z74" s="69"/>
      <c r="AA74" s="69"/>
      <c r="AB74" s="69"/>
    </row>
    <row r="75" spans="1:31" ht="24.75" customHeight="1" x14ac:dyDescent="0.25">
      <c r="A75" s="67" t="s">
        <v>140</v>
      </c>
      <c r="B75" s="67">
        <v>221</v>
      </c>
      <c r="C75" s="67">
        <v>320</v>
      </c>
      <c r="D75" s="68">
        <f>E75+L75+U75+V75</f>
        <v>0</v>
      </c>
      <c r="E75" s="68">
        <f t="shared" si="15"/>
        <v>0</v>
      </c>
      <c r="F75" s="68">
        <f t="shared" ref="F75:K75" si="18">SUM(F77:F82)</f>
        <v>0</v>
      </c>
      <c r="G75" s="68">
        <f t="shared" si="18"/>
        <v>0</v>
      </c>
      <c r="H75" s="68">
        <f t="shared" si="18"/>
        <v>0</v>
      </c>
      <c r="I75" s="68">
        <f t="shared" si="18"/>
        <v>0</v>
      </c>
      <c r="J75" s="68">
        <f t="shared" si="18"/>
        <v>0</v>
      </c>
      <c r="K75" s="68">
        <f t="shared" si="18"/>
        <v>0</v>
      </c>
      <c r="L75" s="68">
        <f>SUM(M75:S75)</f>
        <v>0</v>
      </c>
      <c r="M75" s="68">
        <f t="shared" ref="M75:U75" si="19">SUM(M77:M82)</f>
        <v>0</v>
      </c>
      <c r="N75" s="68">
        <f t="shared" si="19"/>
        <v>0</v>
      </c>
      <c r="O75" s="68">
        <f t="shared" si="19"/>
        <v>0</v>
      </c>
      <c r="P75" s="68">
        <f t="shared" si="19"/>
        <v>0</v>
      </c>
      <c r="Q75" s="68">
        <f t="shared" si="19"/>
        <v>0</v>
      </c>
      <c r="R75" s="68">
        <f t="shared" si="19"/>
        <v>0</v>
      </c>
      <c r="S75" s="68">
        <f>SUM(S77:S82)</f>
        <v>0</v>
      </c>
      <c r="T75" s="68">
        <f>SUM(T77:T82)</f>
        <v>0</v>
      </c>
      <c r="U75" s="68">
        <f t="shared" si="19"/>
        <v>0</v>
      </c>
      <c r="V75" s="68">
        <f>SUM(W75:AB75)</f>
        <v>0</v>
      </c>
      <c r="W75" s="68">
        <f t="shared" ref="W75:AB75" si="20">SUM(W77:W82)</f>
        <v>0</v>
      </c>
      <c r="X75" s="68">
        <f t="shared" si="20"/>
        <v>0</v>
      </c>
      <c r="Y75" s="68">
        <f t="shared" si="20"/>
        <v>0</v>
      </c>
      <c r="Z75" s="68">
        <f t="shared" si="20"/>
        <v>0</v>
      </c>
      <c r="AA75" s="68">
        <f t="shared" si="20"/>
        <v>0</v>
      </c>
      <c r="AB75" s="68">
        <f t="shared" si="20"/>
        <v>0</v>
      </c>
    </row>
    <row r="76" spans="1:31" x14ac:dyDescent="0.25">
      <c r="A76" s="67" t="s">
        <v>8</v>
      </c>
      <c r="B76" s="79"/>
      <c r="C76" s="79"/>
      <c r="D76" s="68"/>
      <c r="E76" s="68"/>
      <c r="F76" s="69"/>
      <c r="G76" s="69"/>
      <c r="H76" s="69"/>
      <c r="I76" s="69"/>
      <c r="J76" s="69"/>
      <c r="K76" s="69"/>
      <c r="L76" s="68"/>
      <c r="M76" s="69"/>
      <c r="N76" s="69"/>
      <c r="O76" s="69"/>
      <c r="P76" s="69"/>
      <c r="Q76" s="69"/>
      <c r="R76" s="69"/>
      <c r="S76" s="69"/>
      <c r="T76" s="69"/>
      <c r="U76" s="69"/>
      <c r="V76" s="68"/>
      <c r="W76" s="69"/>
      <c r="X76" s="69"/>
      <c r="Y76" s="69"/>
      <c r="Z76" s="69"/>
      <c r="AA76" s="69"/>
      <c r="AB76" s="69"/>
    </row>
    <row r="77" spans="1:31" hidden="1" x14ac:dyDescent="0.25">
      <c r="A77" s="67" t="s">
        <v>141</v>
      </c>
      <c r="B77" s="67">
        <v>221.1</v>
      </c>
      <c r="C77" s="67" t="s">
        <v>142</v>
      </c>
      <c r="D77" s="68">
        <f t="shared" ref="D77:D83" si="21">E77+L77+U77+V77</f>
        <v>0</v>
      </c>
      <c r="E77" s="68">
        <f t="shared" ref="E77:E83" si="22">SUM(F77:K77)</f>
        <v>0</v>
      </c>
      <c r="F77" s="69"/>
      <c r="G77" s="69"/>
      <c r="H77" s="69"/>
      <c r="I77" s="69"/>
      <c r="J77" s="69"/>
      <c r="K77" s="69"/>
      <c r="L77" s="68">
        <f t="shared" ref="L77:L82" si="23">SUM(M77:S77)</f>
        <v>0</v>
      </c>
      <c r="M77" s="69"/>
      <c r="N77" s="69"/>
      <c r="O77" s="69"/>
      <c r="P77" s="69"/>
      <c r="Q77" s="69"/>
      <c r="R77" s="69"/>
      <c r="S77" s="69"/>
      <c r="T77" s="69"/>
      <c r="U77" s="69"/>
      <c r="V77" s="68">
        <f t="shared" ref="V77:V83" si="24">SUM(W77:AB77)</f>
        <v>0</v>
      </c>
      <c r="W77" s="69"/>
      <c r="X77" s="69"/>
      <c r="Y77" s="69"/>
      <c r="Z77" s="69"/>
      <c r="AA77" s="69"/>
      <c r="AB77" s="69"/>
    </row>
    <row r="78" spans="1:31" hidden="1" x14ac:dyDescent="0.25">
      <c r="A78" s="67" t="s">
        <v>322</v>
      </c>
      <c r="B78" s="67">
        <v>221.2</v>
      </c>
      <c r="C78" s="67" t="s">
        <v>143</v>
      </c>
      <c r="D78" s="68">
        <f t="shared" si="21"/>
        <v>0</v>
      </c>
      <c r="E78" s="68">
        <f t="shared" si="22"/>
        <v>0</v>
      </c>
      <c r="F78" s="69"/>
      <c r="G78" s="69"/>
      <c r="H78" s="69"/>
      <c r="I78" s="69"/>
      <c r="J78" s="69"/>
      <c r="K78" s="69"/>
      <c r="L78" s="68">
        <f t="shared" si="23"/>
        <v>0</v>
      </c>
      <c r="M78" s="69"/>
      <c r="N78" s="69"/>
      <c r="O78" s="69"/>
      <c r="P78" s="69"/>
      <c r="Q78" s="69"/>
      <c r="R78" s="69"/>
      <c r="S78" s="69"/>
      <c r="T78" s="69"/>
      <c r="U78" s="69"/>
      <c r="V78" s="68">
        <f t="shared" si="24"/>
        <v>0</v>
      </c>
      <c r="W78" s="69"/>
      <c r="X78" s="69"/>
      <c r="Y78" s="69"/>
      <c r="Z78" s="69"/>
      <c r="AA78" s="69"/>
      <c r="AB78" s="69"/>
    </row>
    <row r="79" spans="1:31" ht="25.5" x14ac:dyDescent="0.25">
      <c r="A79" s="67" t="s">
        <v>144</v>
      </c>
      <c r="B79" s="67">
        <v>221.3</v>
      </c>
      <c r="C79" s="67" t="s">
        <v>403</v>
      </c>
      <c r="D79" s="68">
        <f t="shared" si="21"/>
        <v>0</v>
      </c>
      <c r="E79" s="68">
        <f t="shared" si="22"/>
        <v>0</v>
      </c>
      <c r="F79" s="69"/>
      <c r="G79" s="69"/>
      <c r="H79" s="69"/>
      <c r="I79" s="69"/>
      <c r="J79" s="69"/>
      <c r="K79" s="69"/>
      <c r="L79" s="68">
        <f t="shared" si="23"/>
        <v>0</v>
      </c>
      <c r="M79" s="69"/>
      <c r="N79" s="69"/>
      <c r="O79" s="69"/>
      <c r="P79" s="69"/>
      <c r="Q79" s="69"/>
      <c r="R79" s="69"/>
      <c r="S79" s="69"/>
      <c r="T79" s="69"/>
      <c r="U79" s="69"/>
      <c r="V79" s="68">
        <f t="shared" si="24"/>
        <v>0</v>
      </c>
      <c r="W79" s="69"/>
      <c r="X79" s="69"/>
      <c r="Y79" s="69"/>
      <c r="Z79" s="69"/>
      <c r="AA79" s="69"/>
      <c r="AB79" s="69"/>
    </row>
    <row r="80" spans="1:31" hidden="1" x14ac:dyDescent="0.25">
      <c r="A80" s="67" t="s">
        <v>146</v>
      </c>
      <c r="B80" s="67">
        <v>222</v>
      </c>
      <c r="C80" s="67" t="s">
        <v>147</v>
      </c>
      <c r="D80" s="68">
        <f t="shared" si="21"/>
        <v>0</v>
      </c>
      <c r="E80" s="68">
        <f t="shared" si="22"/>
        <v>0</v>
      </c>
      <c r="F80" s="69"/>
      <c r="G80" s="69"/>
      <c r="H80" s="69"/>
      <c r="I80" s="69"/>
      <c r="J80" s="69"/>
      <c r="K80" s="69"/>
      <c r="L80" s="68">
        <f t="shared" si="23"/>
        <v>0</v>
      </c>
      <c r="M80" s="69"/>
      <c r="N80" s="69"/>
      <c r="O80" s="69"/>
      <c r="P80" s="69"/>
      <c r="Q80" s="69"/>
      <c r="R80" s="69"/>
      <c r="S80" s="69"/>
      <c r="T80" s="69"/>
      <c r="U80" s="69"/>
      <c r="V80" s="68">
        <f t="shared" si="24"/>
        <v>0</v>
      </c>
      <c r="W80" s="69"/>
      <c r="X80" s="69"/>
      <c r="Y80" s="69"/>
      <c r="Z80" s="69"/>
      <c r="AA80" s="69"/>
      <c r="AB80" s="69"/>
    </row>
    <row r="81" spans="1:28" hidden="1" x14ac:dyDescent="0.25">
      <c r="A81" s="67" t="s">
        <v>148</v>
      </c>
      <c r="B81" s="67">
        <v>223</v>
      </c>
      <c r="C81" s="67" t="s">
        <v>149</v>
      </c>
      <c r="D81" s="68">
        <f t="shared" si="21"/>
        <v>0</v>
      </c>
      <c r="E81" s="68">
        <f t="shared" si="22"/>
        <v>0</v>
      </c>
      <c r="F81" s="69"/>
      <c r="G81" s="69"/>
      <c r="H81" s="69"/>
      <c r="I81" s="69"/>
      <c r="J81" s="69"/>
      <c r="K81" s="69"/>
      <c r="L81" s="68">
        <f t="shared" si="23"/>
        <v>0</v>
      </c>
      <c r="M81" s="69"/>
      <c r="N81" s="69"/>
      <c r="O81" s="69"/>
      <c r="P81" s="69"/>
      <c r="Q81" s="69"/>
      <c r="R81" s="69"/>
      <c r="S81" s="69"/>
      <c r="T81" s="69"/>
      <c r="U81" s="69"/>
      <c r="V81" s="68">
        <f t="shared" si="24"/>
        <v>0</v>
      </c>
      <c r="W81" s="69"/>
      <c r="X81" s="69"/>
      <c r="Y81" s="69"/>
      <c r="Z81" s="69"/>
      <c r="AA81" s="69"/>
      <c r="AB81" s="69"/>
    </row>
    <row r="82" spans="1:28" hidden="1" x14ac:dyDescent="0.25">
      <c r="A82" s="67" t="s">
        <v>150</v>
      </c>
      <c r="B82" s="67">
        <v>224</v>
      </c>
      <c r="C82" s="67" t="s">
        <v>151</v>
      </c>
      <c r="D82" s="68">
        <f t="shared" si="21"/>
        <v>0</v>
      </c>
      <c r="E82" s="68">
        <f t="shared" si="22"/>
        <v>0</v>
      </c>
      <c r="F82" s="69"/>
      <c r="G82" s="69"/>
      <c r="H82" s="69"/>
      <c r="I82" s="69"/>
      <c r="J82" s="69"/>
      <c r="K82" s="69"/>
      <c r="L82" s="68">
        <f t="shared" si="23"/>
        <v>0</v>
      </c>
      <c r="M82" s="69"/>
      <c r="N82" s="69"/>
      <c r="O82" s="69"/>
      <c r="P82" s="69"/>
      <c r="Q82" s="69"/>
      <c r="R82" s="69"/>
      <c r="S82" s="69"/>
      <c r="T82" s="69"/>
      <c r="U82" s="69"/>
      <c r="V82" s="68">
        <f t="shared" si="24"/>
        <v>0</v>
      </c>
      <c r="W82" s="69"/>
      <c r="X82" s="69"/>
      <c r="Y82" s="69"/>
      <c r="Z82" s="69"/>
      <c r="AA82" s="69"/>
      <c r="AB82" s="69"/>
    </row>
    <row r="83" spans="1:28" ht="12.75" customHeight="1" x14ac:dyDescent="0.25">
      <c r="A83" s="67" t="s">
        <v>152</v>
      </c>
      <c r="B83" s="67">
        <v>230</v>
      </c>
      <c r="C83" s="67">
        <v>800</v>
      </c>
      <c r="D83" s="68">
        <f t="shared" si="21"/>
        <v>1100</v>
      </c>
      <c r="E83" s="68">
        <f t="shared" si="22"/>
        <v>0</v>
      </c>
      <c r="F83" s="68">
        <f t="shared" ref="F83:K83" si="25">F85+F88</f>
        <v>0</v>
      </c>
      <c r="G83" s="68">
        <f t="shared" si="25"/>
        <v>0</v>
      </c>
      <c r="H83" s="68">
        <f t="shared" si="25"/>
        <v>0</v>
      </c>
      <c r="I83" s="68">
        <f t="shared" si="25"/>
        <v>0</v>
      </c>
      <c r="J83" s="68">
        <f t="shared" si="25"/>
        <v>0</v>
      </c>
      <c r="K83" s="68">
        <f t="shared" si="25"/>
        <v>0</v>
      </c>
      <c r="L83" s="68">
        <f>SUM(M83:T83)</f>
        <v>1100</v>
      </c>
      <c r="M83" s="68">
        <f t="shared" ref="M83:U83" si="26">M85+M88</f>
        <v>0</v>
      </c>
      <c r="N83" s="68">
        <f t="shared" si="26"/>
        <v>1100</v>
      </c>
      <c r="O83" s="68">
        <f t="shared" si="26"/>
        <v>0</v>
      </c>
      <c r="P83" s="68">
        <f t="shared" si="26"/>
        <v>0</v>
      </c>
      <c r="Q83" s="68">
        <f t="shared" si="26"/>
        <v>0</v>
      </c>
      <c r="R83" s="68">
        <f t="shared" si="26"/>
        <v>0</v>
      </c>
      <c r="S83" s="68">
        <f>S85+S88</f>
        <v>0</v>
      </c>
      <c r="T83" s="68">
        <f>T85+T88</f>
        <v>0</v>
      </c>
      <c r="U83" s="68">
        <f t="shared" si="26"/>
        <v>0</v>
      </c>
      <c r="V83" s="68">
        <f t="shared" si="24"/>
        <v>0</v>
      </c>
      <c r="W83" s="68">
        <f t="shared" ref="W83:AB83" si="27">W85+W88</f>
        <v>0</v>
      </c>
      <c r="X83" s="68">
        <f t="shared" si="27"/>
        <v>0</v>
      </c>
      <c r="Y83" s="68">
        <f t="shared" si="27"/>
        <v>0</v>
      </c>
      <c r="Z83" s="68">
        <f t="shared" si="27"/>
        <v>0</v>
      </c>
      <c r="AA83" s="68">
        <f t="shared" si="27"/>
        <v>0</v>
      </c>
      <c r="AB83" s="68">
        <f t="shared" si="27"/>
        <v>0</v>
      </c>
    </row>
    <row r="84" spans="1:28" ht="9.75" customHeight="1" x14ac:dyDescent="0.25">
      <c r="A84" s="67" t="s">
        <v>10</v>
      </c>
      <c r="B84" s="79"/>
      <c r="C84" s="79"/>
      <c r="D84" s="68"/>
      <c r="E84" s="68"/>
      <c r="F84" s="69"/>
      <c r="G84" s="69"/>
      <c r="H84" s="69"/>
      <c r="I84" s="69"/>
      <c r="J84" s="69"/>
      <c r="K84" s="69"/>
      <c r="L84" s="68"/>
      <c r="M84" s="69"/>
      <c r="N84" s="69"/>
      <c r="O84" s="69"/>
      <c r="P84" s="69"/>
      <c r="Q84" s="69"/>
      <c r="R84" s="69"/>
      <c r="S84" s="69"/>
      <c r="T84" s="69"/>
      <c r="U84" s="69"/>
      <c r="V84" s="68"/>
      <c r="W84" s="69"/>
      <c r="X84" s="69"/>
      <c r="Y84" s="69"/>
      <c r="Z84" s="69"/>
      <c r="AA84" s="69"/>
      <c r="AB84" s="69"/>
    </row>
    <row r="85" spans="1:28" hidden="1" x14ac:dyDescent="0.25">
      <c r="A85" s="67" t="s">
        <v>153</v>
      </c>
      <c r="B85" s="67">
        <v>231</v>
      </c>
      <c r="C85" s="67">
        <v>830</v>
      </c>
      <c r="D85" s="68">
        <f>E85+L85+U85+V85</f>
        <v>0</v>
      </c>
      <c r="E85" s="68">
        <f>SUM(F85:K85)</f>
        <v>0</v>
      </c>
      <c r="F85" s="68">
        <f t="shared" ref="F85:K85" si="28">F87</f>
        <v>0</v>
      </c>
      <c r="G85" s="68">
        <f t="shared" si="28"/>
        <v>0</v>
      </c>
      <c r="H85" s="68">
        <f t="shared" si="28"/>
        <v>0</v>
      </c>
      <c r="I85" s="68">
        <f t="shared" si="28"/>
        <v>0</v>
      </c>
      <c r="J85" s="68">
        <f t="shared" si="28"/>
        <v>0</v>
      </c>
      <c r="K85" s="68">
        <f t="shared" si="28"/>
        <v>0</v>
      </c>
      <c r="L85" s="68">
        <f>SUM(M85:S85)</f>
        <v>0</v>
      </c>
      <c r="M85" s="68">
        <f t="shared" ref="M85:U85" si="29">M87</f>
        <v>0</v>
      </c>
      <c r="N85" s="68">
        <f t="shared" si="29"/>
        <v>0</v>
      </c>
      <c r="O85" s="68">
        <f t="shared" si="29"/>
        <v>0</v>
      </c>
      <c r="P85" s="68">
        <f t="shared" si="29"/>
        <v>0</v>
      </c>
      <c r="Q85" s="68">
        <f t="shared" si="29"/>
        <v>0</v>
      </c>
      <c r="R85" s="68">
        <f t="shared" si="29"/>
        <v>0</v>
      </c>
      <c r="S85" s="68">
        <f>S87</f>
        <v>0</v>
      </c>
      <c r="T85" s="68"/>
      <c r="U85" s="68">
        <f t="shared" si="29"/>
        <v>0</v>
      </c>
      <c r="V85" s="68">
        <f>SUM(W85:AB85)</f>
        <v>0</v>
      </c>
      <c r="W85" s="68">
        <f t="shared" ref="W85:AB85" si="30">W87</f>
        <v>0</v>
      </c>
      <c r="X85" s="68">
        <f t="shared" si="30"/>
        <v>0</v>
      </c>
      <c r="Y85" s="68">
        <f t="shared" si="30"/>
        <v>0</v>
      </c>
      <c r="Z85" s="68">
        <f t="shared" si="30"/>
        <v>0</v>
      </c>
      <c r="AA85" s="68">
        <f t="shared" si="30"/>
        <v>0</v>
      </c>
      <c r="AB85" s="68">
        <f t="shared" si="30"/>
        <v>0</v>
      </c>
    </row>
    <row r="86" spans="1:28" hidden="1" x14ac:dyDescent="0.25">
      <c r="A86" s="67" t="s">
        <v>8</v>
      </c>
      <c r="B86" s="83"/>
      <c r="C86" s="83"/>
      <c r="D86" s="68"/>
      <c r="E86" s="84"/>
      <c r="F86" s="85"/>
      <c r="G86" s="85"/>
      <c r="H86" s="85"/>
      <c r="I86" s="85"/>
      <c r="J86" s="85"/>
      <c r="K86" s="85"/>
      <c r="L86" s="84"/>
      <c r="M86" s="85"/>
      <c r="N86" s="85"/>
      <c r="O86" s="85"/>
      <c r="P86" s="85"/>
      <c r="Q86" s="85"/>
      <c r="R86" s="85"/>
      <c r="S86" s="85"/>
      <c r="T86" s="85"/>
      <c r="U86" s="85"/>
      <c r="V86" s="84"/>
      <c r="W86" s="85"/>
      <c r="X86" s="85"/>
      <c r="Y86" s="85"/>
      <c r="Z86" s="85"/>
      <c r="AA86" s="85"/>
      <c r="AB86" s="85"/>
    </row>
    <row r="87" spans="1:28" ht="38.25" hidden="1" x14ac:dyDescent="0.25">
      <c r="A87" s="67" t="s">
        <v>154</v>
      </c>
      <c r="B87" s="67">
        <v>231.1</v>
      </c>
      <c r="C87" s="67" t="s">
        <v>155</v>
      </c>
      <c r="D87" s="68">
        <f>E87+L87+U87+V87</f>
        <v>0</v>
      </c>
      <c r="E87" s="68">
        <f>SUM(F87:K87)</f>
        <v>0</v>
      </c>
      <c r="F87" s="69"/>
      <c r="G87" s="69"/>
      <c r="H87" s="69"/>
      <c r="I87" s="69"/>
      <c r="J87" s="69"/>
      <c r="K87" s="69"/>
      <c r="L87" s="68">
        <f>SUM(M87:S87)</f>
        <v>0</v>
      </c>
      <c r="M87" s="69"/>
      <c r="N87" s="69"/>
      <c r="O87" s="69"/>
      <c r="P87" s="69"/>
      <c r="Q87" s="69"/>
      <c r="R87" s="69"/>
      <c r="S87" s="69"/>
      <c r="T87" s="69"/>
      <c r="U87" s="69"/>
      <c r="V87" s="68">
        <f>SUM(W87:AB87)</f>
        <v>0</v>
      </c>
      <c r="W87" s="69"/>
      <c r="X87" s="69"/>
      <c r="Y87" s="69"/>
      <c r="Z87" s="69"/>
      <c r="AA87" s="69"/>
      <c r="AB87" s="69"/>
    </row>
    <row r="88" spans="1:28" ht="15.75" customHeight="1" x14ac:dyDescent="0.25">
      <c r="A88" s="67" t="s">
        <v>156</v>
      </c>
      <c r="B88" s="67">
        <v>232</v>
      </c>
      <c r="C88" s="67">
        <v>850</v>
      </c>
      <c r="D88" s="68">
        <f>E88+L88+U88+V88</f>
        <v>1100</v>
      </c>
      <c r="E88" s="68">
        <f>SUM(F88:K88)</f>
        <v>0</v>
      </c>
      <c r="F88" s="68">
        <f t="shared" ref="F88:K88" si="31">SUM(F90:F93)</f>
        <v>0</v>
      </c>
      <c r="G88" s="68">
        <f t="shared" si="31"/>
        <v>0</v>
      </c>
      <c r="H88" s="68">
        <f t="shared" si="31"/>
        <v>0</v>
      </c>
      <c r="I88" s="68">
        <f t="shared" si="31"/>
        <v>0</v>
      </c>
      <c r="J88" s="68">
        <f t="shared" si="31"/>
        <v>0</v>
      </c>
      <c r="K88" s="68">
        <f t="shared" si="31"/>
        <v>0</v>
      </c>
      <c r="L88" s="68">
        <f>SUM(M88:T88)</f>
        <v>1100</v>
      </c>
      <c r="M88" s="68">
        <f t="shared" ref="M88:U88" si="32">SUM(M90:M93)</f>
        <v>0</v>
      </c>
      <c r="N88" s="68">
        <f t="shared" si="32"/>
        <v>1100</v>
      </c>
      <c r="O88" s="68">
        <f t="shared" si="32"/>
        <v>0</v>
      </c>
      <c r="P88" s="68">
        <f t="shared" si="32"/>
        <v>0</v>
      </c>
      <c r="Q88" s="68">
        <f t="shared" si="32"/>
        <v>0</v>
      </c>
      <c r="R88" s="68">
        <f t="shared" si="32"/>
        <v>0</v>
      </c>
      <c r="S88" s="68">
        <f>SUM(S90:S93)</f>
        <v>0</v>
      </c>
      <c r="T88" s="68">
        <f>SUM(T90:T93)</f>
        <v>0</v>
      </c>
      <c r="U88" s="68">
        <f t="shared" si="32"/>
        <v>0</v>
      </c>
      <c r="V88" s="68">
        <f>SUM(W88:AB88)</f>
        <v>0</v>
      </c>
      <c r="W88" s="68">
        <f t="shared" ref="W88:AB88" si="33">SUM(W90:W93)</f>
        <v>0</v>
      </c>
      <c r="X88" s="68">
        <f t="shared" si="33"/>
        <v>0</v>
      </c>
      <c r="Y88" s="68">
        <f t="shared" si="33"/>
        <v>0</v>
      </c>
      <c r="Z88" s="68">
        <f t="shared" si="33"/>
        <v>0</v>
      </c>
      <c r="AA88" s="68">
        <f t="shared" si="33"/>
        <v>0</v>
      </c>
      <c r="AB88" s="68">
        <f t="shared" si="33"/>
        <v>0</v>
      </c>
    </row>
    <row r="89" spans="1:28" ht="10.5" customHeight="1" x14ac:dyDescent="0.25">
      <c r="A89" s="67" t="s">
        <v>8</v>
      </c>
      <c r="B89" s="79"/>
      <c r="C89" s="79"/>
      <c r="D89" s="68"/>
      <c r="E89" s="68"/>
      <c r="F89" s="69"/>
      <c r="G89" s="69"/>
      <c r="H89" s="69"/>
      <c r="I89" s="69"/>
      <c r="J89" s="69"/>
      <c r="K89" s="69"/>
      <c r="L89" s="68"/>
      <c r="M89" s="69"/>
      <c r="N89" s="69"/>
      <c r="O89" s="69"/>
      <c r="P89" s="69"/>
      <c r="Q89" s="69"/>
      <c r="R89" s="69"/>
      <c r="S89" s="69"/>
      <c r="T89" s="69"/>
      <c r="U89" s="69"/>
      <c r="V89" s="68"/>
      <c r="W89" s="69"/>
      <c r="X89" s="69"/>
      <c r="Y89" s="69"/>
      <c r="Z89" s="69"/>
      <c r="AA89" s="69"/>
      <c r="AB89" s="69"/>
    </row>
    <row r="90" spans="1:28" ht="23.25" customHeight="1" x14ac:dyDescent="0.25">
      <c r="A90" s="67" t="s">
        <v>157</v>
      </c>
      <c r="B90" s="67">
        <v>232.1</v>
      </c>
      <c r="C90" s="67" t="s">
        <v>425</v>
      </c>
      <c r="D90" s="68">
        <f>E90+L90+U90+V90</f>
        <v>1100</v>
      </c>
      <c r="E90" s="68">
        <f>SUM(F90:K90)</f>
        <v>0</v>
      </c>
      <c r="F90" s="69"/>
      <c r="G90" s="69"/>
      <c r="H90" s="69"/>
      <c r="I90" s="69"/>
      <c r="J90" s="69"/>
      <c r="K90" s="69"/>
      <c r="L90" s="68">
        <f>SUM(M90:T90)</f>
        <v>1100</v>
      </c>
      <c r="M90" s="69"/>
      <c r="N90" s="69">
        <v>1100</v>
      </c>
      <c r="O90" s="69"/>
      <c r="P90" s="69"/>
      <c r="Q90" s="69"/>
      <c r="R90" s="69"/>
      <c r="S90" s="69"/>
      <c r="T90" s="69"/>
      <c r="U90" s="69"/>
      <c r="V90" s="68">
        <f>SUM(W90:AB90)</f>
        <v>0</v>
      </c>
      <c r="W90" s="69"/>
      <c r="X90" s="69"/>
      <c r="Y90" s="69"/>
      <c r="Z90" s="69"/>
      <c r="AA90" s="69"/>
      <c r="AB90" s="69"/>
    </row>
    <row r="91" spans="1:28" hidden="1" x14ac:dyDescent="0.25">
      <c r="A91" s="67" t="s">
        <v>159</v>
      </c>
      <c r="B91" s="67">
        <v>232.2</v>
      </c>
      <c r="C91" s="67" t="s">
        <v>160</v>
      </c>
      <c r="D91" s="68">
        <f>E91+L91+U91+V91</f>
        <v>0</v>
      </c>
      <c r="E91" s="68">
        <f>SUM(F91:K91)</f>
        <v>0</v>
      </c>
      <c r="F91" s="69"/>
      <c r="G91" s="69"/>
      <c r="H91" s="69"/>
      <c r="I91" s="69"/>
      <c r="J91" s="69"/>
      <c r="K91" s="69"/>
      <c r="L91" s="68">
        <f>SUM(M91:S91)</f>
        <v>0</v>
      </c>
      <c r="M91" s="69"/>
      <c r="N91" s="69"/>
      <c r="O91" s="69"/>
      <c r="P91" s="69"/>
      <c r="Q91" s="69"/>
      <c r="R91" s="69"/>
      <c r="S91" s="69"/>
      <c r="T91" s="69"/>
      <c r="U91" s="69"/>
      <c r="V91" s="68">
        <f>SUM(W91:AB91)</f>
        <v>0</v>
      </c>
      <c r="W91" s="69"/>
      <c r="X91" s="69"/>
      <c r="Y91" s="69"/>
      <c r="Z91" s="69"/>
      <c r="AA91" s="69"/>
      <c r="AB91" s="69"/>
    </row>
    <row r="92" spans="1:28" ht="25.5" hidden="1" x14ac:dyDescent="0.25">
      <c r="A92" s="67" t="s">
        <v>161</v>
      </c>
      <c r="B92" s="67">
        <v>232.3</v>
      </c>
      <c r="C92" s="67" t="s">
        <v>162</v>
      </c>
      <c r="D92" s="68">
        <f>E92+L92+U92+V92</f>
        <v>0</v>
      </c>
      <c r="E92" s="68">
        <f>SUM(F92:K92)</f>
        <v>0</v>
      </c>
      <c r="F92" s="69"/>
      <c r="G92" s="69"/>
      <c r="H92" s="69"/>
      <c r="I92" s="69"/>
      <c r="J92" s="69"/>
      <c r="K92" s="69"/>
      <c r="L92" s="68">
        <f>SUM(M92:S92)</f>
        <v>0</v>
      </c>
      <c r="M92" s="69"/>
      <c r="N92" s="69"/>
      <c r="O92" s="69"/>
      <c r="P92" s="69"/>
      <c r="Q92" s="69"/>
      <c r="R92" s="69"/>
      <c r="S92" s="69"/>
      <c r="T92" s="69"/>
      <c r="U92" s="69"/>
      <c r="V92" s="68">
        <f>SUM(W92:AB92)</f>
        <v>0</v>
      </c>
      <c r="W92" s="69"/>
      <c r="X92" s="69"/>
      <c r="Y92" s="69"/>
      <c r="Z92" s="69"/>
      <c r="AA92" s="69"/>
      <c r="AB92" s="69">
        <f>655.8-655.8</f>
        <v>0</v>
      </c>
    </row>
    <row r="93" spans="1:28" hidden="1" x14ac:dyDescent="0.25">
      <c r="A93" s="67" t="s">
        <v>163</v>
      </c>
      <c r="B93" s="67">
        <v>232.4</v>
      </c>
      <c r="C93" s="67" t="s">
        <v>164</v>
      </c>
      <c r="D93" s="68">
        <f>E93+L93+U93+V93</f>
        <v>0</v>
      </c>
      <c r="E93" s="68">
        <f>SUM(F93:K93)</f>
        <v>0</v>
      </c>
      <c r="F93" s="69"/>
      <c r="G93" s="69"/>
      <c r="H93" s="69"/>
      <c r="I93" s="69"/>
      <c r="J93" s="69"/>
      <c r="K93" s="69"/>
      <c r="L93" s="68">
        <f>SUM(M93:S93)</f>
        <v>0</v>
      </c>
      <c r="M93" s="69"/>
      <c r="N93" s="69"/>
      <c r="O93" s="69"/>
      <c r="P93" s="69"/>
      <c r="Q93" s="69"/>
      <c r="R93" s="69"/>
      <c r="S93" s="69"/>
      <c r="T93" s="69"/>
      <c r="U93" s="69"/>
      <c r="V93" s="68">
        <f>SUM(W93:AB93)</f>
        <v>0</v>
      </c>
      <c r="W93" s="69"/>
      <c r="X93" s="69"/>
      <c r="Y93" s="69"/>
      <c r="Z93" s="69"/>
      <c r="AA93" s="69"/>
      <c r="AB93" s="69"/>
    </row>
    <row r="94" spans="1:28" hidden="1" x14ac:dyDescent="0.25">
      <c r="A94" s="67"/>
      <c r="B94" s="67"/>
      <c r="C94" s="67"/>
      <c r="D94" s="68"/>
      <c r="E94" s="68"/>
      <c r="F94" s="69"/>
      <c r="G94" s="69"/>
      <c r="H94" s="69"/>
      <c r="I94" s="69"/>
      <c r="J94" s="69"/>
      <c r="K94" s="69"/>
      <c r="L94" s="68"/>
      <c r="M94" s="69"/>
      <c r="N94" s="69"/>
      <c r="O94" s="69"/>
      <c r="P94" s="69"/>
      <c r="Q94" s="69"/>
      <c r="R94" s="69"/>
      <c r="S94" s="69"/>
      <c r="T94" s="69"/>
      <c r="U94" s="69"/>
      <c r="V94" s="68"/>
      <c r="W94" s="69"/>
      <c r="X94" s="69"/>
      <c r="Y94" s="69"/>
      <c r="Z94" s="69"/>
      <c r="AA94" s="69"/>
      <c r="AB94" s="69"/>
    </row>
    <row r="95" spans="1:28" hidden="1" x14ac:dyDescent="0.25">
      <c r="A95" s="67" t="s">
        <v>165</v>
      </c>
      <c r="B95" s="67">
        <v>240</v>
      </c>
      <c r="C95" s="67"/>
      <c r="D95" s="68">
        <f>E95+L95+U95+V95</f>
        <v>0</v>
      </c>
      <c r="E95" s="68"/>
      <c r="F95" s="69"/>
      <c r="G95" s="69"/>
      <c r="H95" s="69"/>
      <c r="I95" s="69"/>
      <c r="J95" s="69"/>
      <c r="K95" s="69"/>
      <c r="L95" s="68"/>
      <c r="M95" s="69"/>
      <c r="N95" s="69"/>
      <c r="O95" s="69"/>
      <c r="P95" s="69"/>
      <c r="Q95" s="69"/>
      <c r="R95" s="69"/>
      <c r="S95" s="69"/>
      <c r="T95" s="69"/>
      <c r="U95" s="69"/>
      <c r="V95" s="68">
        <f>SUM(W95:AB95)</f>
        <v>0</v>
      </c>
      <c r="W95" s="69"/>
      <c r="X95" s="69"/>
      <c r="Y95" s="69"/>
      <c r="Z95" s="69"/>
      <c r="AA95" s="69"/>
      <c r="AB95" s="69"/>
    </row>
    <row r="96" spans="1:28" hidden="1" x14ac:dyDescent="0.25">
      <c r="A96" s="67"/>
      <c r="B96" s="67"/>
      <c r="C96" s="67"/>
      <c r="D96" s="68"/>
      <c r="E96" s="68"/>
      <c r="F96" s="69"/>
      <c r="G96" s="69"/>
      <c r="H96" s="69"/>
      <c r="I96" s="69"/>
      <c r="J96" s="69"/>
      <c r="K96" s="69"/>
      <c r="L96" s="68"/>
      <c r="M96" s="69"/>
      <c r="N96" s="69"/>
      <c r="O96" s="69"/>
      <c r="P96" s="69"/>
      <c r="Q96" s="69"/>
      <c r="R96" s="69"/>
      <c r="S96" s="69"/>
      <c r="T96" s="69"/>
      <c r="U96" s="69"/>
      <c r="V96" s="68"/>
      <c r="W96" s="69"/>
      <c r="X96" s="69"/>
      <c r="Y96" s="69"/>
      <c r="Z96" s="69"/>
      <c r="AA96" s="69"/>
      <c r="AB96" s="69"/>
    </row>
    <row r="97" spans="1:30" ht="25.5" hidden="1" x14ac:dyDescent="0.25">
      <c r="A97" s="67" t="s">
        <v>166</v>
      </c>
      <c r="B97" s="67">
        <v>250</v>
      </c>
      <c r="C97" s="67"/>
      <c r="D97" s="68">
        <f>E97+L97+U97+V97</f>
        <v>0</v>
      </c>
      <c r="E97" s="68">
        <f>SUM(F97:K97)</f>
        <v>0</v>
      </c>
      <c r="F97" s="69"/>
      <c r="G97" s="69"/>
      <c r="H97" s="69"/>
      <c r="I97" s="69"/>
      <c r="J97" s="69"/>
      <c r="K97" s="69"/>
      <c r="L97" s="68">
        <f>SUM(M97:S97)</f>
        <v>0</v>
      </c>
      <c r="M97" s="69"/>
      <c r="N97" s="69"/>
      <c r="O97" s="69"/>
      <c r="P97" s="69"/>
      <c r="Q97" s="69"/>
      <c r="R97" s="69"/>
      <c r="S97" s="69"/>
      <c r="T97" s="69"/>
      <c r="U97" s="69"/>
      <c r="V97" s="68">
        <f>SUM(W97:AB97)</f>
        <v>0</v>
      </c>
      <c r="W97" s="69"/>
      <c r="X97" s="69"/>
      <c r="Y97" s="69"/>
      <c r="Z97" s="69"/>
      <c r="AA97" s="69"/>
      <c r="AB97" s="69"/>
    </row>
    <row r="98" spans="1:30" ht="0.75" customHeight="1" x14ac:dyDescent="0.25">
      <c r="A98" s="67"/>
      <c r="B98" s="67"/>
      <c r="C98" s="67"/>
      <c r="D98" s="68"/>
      <c r="E98" s="68"/>
      <c r="F98" s="69"/>
      <c r="G98" s="69"/>
      <c r="H98" s="69"/>
      <c r="I98" s="69"/>
      <c r="J98" s="69"/>
      <c r="K98" s="69"/>
      <c r="L98" s="68"/>
      <c r="M98" s="69"/>
      <c r="N98" s="69"/>
      <c r="O98" s="69"/>
      <c r="P98" s="69"/>
      <c r="Q98" s="69"/>
      <c r="R98" s="69"/>
      <c r="S98" s="69"/>
      <c r="T98" s="69"/>
      <c r="U98" s="69"/>
      <c r="V98" s="68"/>
      <c r="W98" s="69"/>
      <c r="X98" s="69"/>
      <c r="Y98" s="69"/>
      <c r="Z98" s="69"/>
      <c r="AA98" s="69"/>
      <c r="AB98" s="69"/>
    </row>
    <row r="99" spans="1:30" ht="15" customHeight="1" x14ac:dyDescent="0.25">
      <c r="A99" s="67" t="s">
        <v>167</v>
      </c>
      <c r="B99" s="67">
        <v>260</v>
      </c>
      <c r="C99" s="67">
        <v>200</v>
      </c>
      <c r="D99" s="68">
        <f>E99+L99+U99+V99</f>
        <v>2260200</v>
      </c>
      <c r="E99" s="68">
        <f>SUM(F99:K99)</f>
        <v>1315200</v>
      </c>
      <c r="F99" s="68">
        <f t="shared" ref="F99:K99" si="34">F101</f>
        <v>0</v>
      </c>
      <c r="G99" s="68">
        <f t="shared" si="34"/>
        <v>0</v>
      </c>
      <c r="H99" s="68">
        <f t="shared" si="34"/>
        <v>1020500</v>
      </c>
      <c r="I99" s="68">
        <f t="shared" si="34"/>
        <v>0</v>
      </c>
      <c r="J99" s="68">
        <f t="shared" si="34"/>
        <v>68200</v>
      </c>
      <c r="K99" s="68">
        <f t="shared" si="34"/>
        <v>226500</v>
      </c>
      <c r="L99" s="68">
        <f>SUM(M99:T99)</f>
        <v>945000</v>
      </c>
      <c r="M99" s="68">
        <f t="shared" ref="M99:U99" si="35">M101</f>
        <v>0</v>
      </c>
      <c r="N99" s="68">
        <f t="shared" si="35"/>
        <v>0</v>
      </c>
      <c r="O99" s="68">
        <f t="shared" si="35"/>
        <v>0</v>
      </c>
      <c r="P99" s="68">
        <f t="shared" si="35"/>
        <v>0</v>
      </c>
      <c r="Q99" s="68">
        <f t="shared" si="35"/>
        <v>0</v>
      </c>
      <c r="R99" s="68">
        <f t="shared" si="35"/>
        <v>945000</v>
      </c>
      <c r="S99" s="68">
        <f>S101</f>
        <v>0</v>
      </c>
      <c r="T99" s="68">
        <f>T101</f>
        <v>0</v>
      </c>
      <c r="U99" s="68">
        <f t="shared" si="35"/>
        <v>0</v>
      </c>
      <c r="V99" s="68">
        <f>SUM(W99:AB99)</f>
        <v>0</v>
      </c>
      <c r="W99" s="68">
        <f t="shared" ref="W99:AB99" si="36">W101</f>
        <v>0</v>
      </c>
      <c r="X99" s="68">
        <f t="shared" si="36"/>
        <v>0</v>
      </c>
      <c r="Y99" s="68">
        <f t="shared" si="36"/>
        <v>0</v>
      </c>
      <c r="Z99" s="68">
        <f t="shared" si="36"/>
        <v>0</v>
      </c>
      <c r="AA99" s="68">
        <f t="shared" si="36"/>
        <v>0</v>
      </c>
      <c r="AB99" s="68">
        <f t="shared" si="36"/>
        <v>0</v>
      </c>
      <c r="AD99" s="95">
        <f>2260200</f>
        <v>2260200</v>
      </c>
    </row>
    <row r="100" spans="1:30" ht="11.25" customHeight="1" x14ac:dyDescent="0.25">
      <c r="A100" s="67" t="s">
        <v>10</v>
      </c>
      <c r="B100" s="67"/>
      <c r="C100" s="67"/>
      <c r="D100" s="68">
        <f>E100+L100+U100+V100</f>
        <v>0</v>
      </c>
      <c r="E100" s="68"/>
      <c r="F100" s="69"/>
      <c r="G100" s="69"/>
      <c r="H100" s="69"/>
      <c r="I100" s="69"/>
      <c r="J100" s="69"/>
      <c r="K100" s="69"/>
      <c r="L100" s="68"/>
      <c r="M100" s="69"/>
      <c r="N100" s="69"/>
      <c r="O100" s="69"/>
      <c r="P100" s="69"/>
      <c r="Q100" s="69"/>
      <c r="R100" s="69"/>
      <c r="S100" s="69"/>
      <c r="T100" s="69"/>
      <c r="U100" s="69"/>
      <c r="V100" s="68"/>
      <c r="W100" s="69"/>
      <c r="X100" s="69"/>
      <c r="Y100" s="69"/>
      <c r="Z100" s="69"/>
      <c r="AA100" s="69"/>
      <c r="AB100" s="69"/>
    </row>
    <row r="101" spans="1:30" ht="12.75" customHeight="1" x14ac:dyDescent="0.25">
      <c r="A101" s="67" t="s">
        <v>168</v>
      </c>
      <c r="B101" s="67">
        <v>261</v>
      </c>
      <c r="C101" s="67">
        <v>240</v>
      </c>
      <c r="D101" s="68">
        <f>E101+L101+U101+V101</f>
        <v>2260200</v>
      </c>
      <c r="E101" s="68">
        <f>SUM(F101:K101)</f>
        <v>1315200</v>
      </c>
      <c r="F101" s="68">
        <f t="shared" ref="F101:K101" si="37">SUM(F103:F139)</f>
        <v>0</v>
      </c>
      <c r="G101" s="68">
        <f t="shared" si="37"/>
        <v>0</v>
      </c>
      <c r="H101" s="68">
        <f t="shared" si="37"/>
        <v>1020500</v>
      </c>
      <c r="I101" s="68">
        <f t="shared" si="37"/>
        <v>0</v>
      </c>
      <c r="J101" s="68">
        <f t="shared" si="37"/>
        <v>68200</v>
      </c>
      <c r="K101" s="68">
        <f t="shared" si="37"/>
        <v>226500</v>
      </c>
      <c r="L101" s="68">
        <f>SUM(M101:T101)</f>
        <v>945000</v>
      </c>
      <c r="M101" s="68">
        <f t="shared" ref="M101:U101" si="38">SUM(M103:M139)</f>
        <v>0</v>
      </c>
      <c r="N101" s="68">
        <f t="shared" si="38"/>
        <v>0</v>
      </c>
      <c r="O101" s="68">
        <f t="shared" si="38"/>
        <v>0</v>
      </c>
      <c r="P101" s="68">
        <f t="shared" si="38"/>
        <v>0</v>
      </c>
      <c r="Q101" s="68">
        <f t="shared" si="38"/>
        <v>0</v>
      </c>
      <c r="R101" s="68">
        <f t="shared" si="38"/>
        <v>945000</v>
      </c>
      <c r="S101" s="68">
        <f>SUM(S103:S139)</f>
        <v>0</v>
      </c>
      <c r="T101" s="68">
        <f>SUM(T103:T139)</f>
        <v>0</v>
      </c>
      <c r="U101" s="68">
        <f t="shared" si="38"/>
        <v>0</v>
      </c>
      <c r="V101" s="68">
        <f>SUM(W101:AB101)</f>
        <v>0</v>
      </c>
      <c r="W101" s="68">
        <f t="shared" ref="W101:AB101" si="39">SUM(W103:W139)</f>
        <v>0</v>
      </c>
      <c r="X101" s="68">
        <f t="shared" si="39"/>
        <v>0</v>
      </c>
      <c r="Y101" s="68">
        <f t="shared" si="39"/>
        <v>0</v>
      </c>
      <c r="Z101" s="68">
        <f t="shared" si="39"/>
        <v>0</v>
      </c>
      <c r="AA101" s="68">
        <f t="shared" si="39"/>
        <v>0</v>
      </c>
      <c r="AB101" s="68">
        <f t="shared" si="39"/>
        <v>0</v>
      </c>
      <c r="AD101" s="86">
        <f>AD99-D99</f>
        <v>0</v>
      </c>
    </row>
    <row r="102" spans="1:30" x14ac:dyDescent="0.25">
      <c r="A102" s="67" t="s">
        <v>8</v>
      </c>
      <c r="B102" s="67"/>
      <c r="C102" s="67"/>
      <c r="D102" s="68"/>
      <c r="E102" s="68"/>
      <c r="F102" s="69"/>
      <c r="G102" s="69"/>
      <c r="H102" s="69"/>
      <c r="I102" s="69"/>
      <c r="J102" s="69"/>
      <c r="K102" s="69"/>
      <c r="L102" s="68"/>
      <c r="M102" s="69"/>
      <c r="N102" s="69"/>
      <c r="O102" s="69"/>
      <c r="P102" s="69"/>
      <c r="Q102" s="69"/>
      <c r="R102" s="69"/>
      <c r="S102" s="69"/>
      <c r="T102" s="69"/>
      <c r="U102" s="69"/>
      <c r="V102" s="68"/>
      <c r="W102" s="69"/>
      <c r="X102" s="69"/>
      <c r="Y102" s="69"/>
      <c r="Z102" s="69"/>
      <c r="AA102" s="69"/>
      <c r="AB102" s="69"/>
    </row>
    <row r="103" spans="1:30" ht="25.5" hidden="1" x14ac:dyDescent="0.25">
      <c r="A103" s="67" t="s">
        <v>169</v>
      </c>
      <c r="B103" s="67">
        <v>261.10000000000002</v>
      </c>
      <c r="C103" s="67" t="s">
        <v>170</v>
      </c>
      <c r="D103" s="68">
        <f t="shared" ref="D103:D139" si="40">E103+L103+U103+V103</f>
        <v>0</v>
      </c>
      <c r="E103" s="68">
        <f t="shared" ref="E103:E139" si="41">SUM(F103:K103)</f>
        <v>0</v>
      </c>
      <c r="F103" s="69"/>
      <c r="G103" s="69"/>
      <c r="H103" s="69"/>
      <c r="I103" s="69"/>
      <c r="J103" s="69"/>
      <c r="K103" s="69"/>
      <c r="L103" s="68">
        <f t="shared" ref="L103:L108" si="42">SUM(M103:S103)</f>
        <v>0</v>
      </c>
      <c r="M103" s="69"/>
      <c r="N103" s="69"/>
      <c r="O103" s="69"/>
      <c r="P103" s="69"/>
      <c r="Q103" s="69"/>
      <c r="R103" s="69"/>
      <c r="S103" s="69"/>
      <c r="T103" s="69"/>
      <c r="U103" s="69"/>
      <c r="V103" s="68">
        <f>SUM(W103:AB103)</f>
        <v>0</v>
      </c>
      <c r="W103" s="69"/>
      <c r="X103" s="69"/>
      <c r="Y103" s="69"/>
      <c r="Z103" s="69"/>
      <c r="AA103" s="69"/>
      <c r="AB103" s="69"/>
    </row>
    <row r="104" spans="1:30" hidden="1" x14ac:dyDescent="0.25">
      <c r="A104" s="67" t="s">
        <v>171</v>
      </c>
      <c r="B104" s="67">
        <v>261.2</v>
      </c>
      <c r="C104" s="67" t="s">
        <v>172</v>
      </c>
      <c r="D104" s="68">
        <f t="shared" si="40"/>
        <v>0</v>
      </c>
      <c r="E104" s="68">
        <f t="shared" si="41"/>
        <v>0</v>
      </c>
      <c r="F104" s="69"/>
      <c r="G104" s="69"/>
      <c r="H104" s="69"/>
      <c r="I104" s="69"/>
      <c r="J104" s="69"/>
      <c r="K104" s="69"/>
      <c r="L104" s="68">
        <f t="shared" si="42"/>
        <v>0</v>
      </c>
      <c r="M104" s="69"/>
      <c r="N104" s="69"/>
      <c r="O104" s="69"/>
      <c r="P104" s="69"/>
      <c r="Q104" s="69"/>
      <c r="R104" s="69"/>
      <c r="S104" s="69"/>
      <c r="T104" s="69"/>
      <c r="U104" s="69"/>
      <c r="V104" s="68">
        <f>SUM(W104:AB104)</f>
        <v>0</v>
      </c>
      <c r="W104" s="69"/>
      <c r="X104" s="69"/>
      <c r="Y104" s="69"/>
      <c r="Z104" s="69"/>
      <c r="AA104" s="69"/>
      <c r="AB104" s="69"/>
    </row>
    <row r="105" spans="1:30" ht="38.25" hidden="1" x14ac:dyDescent="0.25">
      <c r="A105" s="67" t="s">
        <v>173</v>
      </c>
      <c r="B105" s="67">
        <v>261.3</v>
      </c>
      <c r="C105" s="67" t="s">
        <v>174</v>
      </c>
      <c r="D105" s="68">
        <f t="shared" si="40"/>
        <v>0</v>
      </c>
      <c r="E105" s="68">
        <f t="shared" si="41"/>
        <v>0</v>
      </c>
      <c r="F105" s="69"/>
      <c r="G105" s="69"/>
      <c r="H105" s="69"/>
      <c r="I105" s="69"/>
      <c r="J105" s="69"/>
      <c r="K105" s="69"/>
      <c r="L105" s="68">
        <f t="shared" si="42"/>
        <v>0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8">
        <f t="shared" ref="V105:V139" si="43">SUM(W105:AB105)</f>
        <v>0</v>
      </c>
      <c r="W105" s="69"/>
      <c r="X105" s="69"/>
      <c r="Y105" s="69"/>
      <c r="Z105" s="69"/>
      <c r="AA105" s="69"/>
      <c r="AB105" s="69"/>
    </row>
    <row r="106" spans="1:30" hidden="1" x14ac:dyDescent="0.25">
      <c r="A106" s="67" t="s">
        <v>175</v>
      </c>
      <c r="B106" s="67">
        <v>261.39999999999998</v>
      </c>
      <c r="C106" s="67" t="s">
        <v>176</v>
      </c>
      <c r="D106" s="68">
        <f t="shared" si="40"/>
        <v>0</v>
      </c>
      <c r="E106" s="68">
        <f t="shared" si="41"/>
        <v>0</v>
      </c>
      <c r="F106" s="69"/>
      <c r="G106" s="69"/>
      <c r="H106" s="69"/>
      <c r="I106" s="69"/>
      <c r="J106" s="69"/>
      <c r="K106" s="69"/>
      <c r="L106" s="68">
        <f t="shared" si="42"/>
        <v>0</v>
      </c>
      <c r="M106" s="69"/>
      <c r="N106" s="69"/>
      <c r="O106" s="69"/>
      <c r="P106" s="69"/>
      <c r="Q106" s="69"/>
      <c r="R106" s="69"/>
      <c r="S106" s="69"/>
      <c r="T106" s="69"/>
      <c r="U106" s="69"/>
      <c r="V106" s="68">
        <f t="shared" si="43"/>
        <v>0</v>
      </c>
      <c r="W106" s="69"/>
      <c r="X106" s="69"/>
      <c r="Y106" s="69"/>
      <c r="Z106" s="69"/>
      <c r="AA106" s="69"/>
      <c r="AB106" s="69"/>
    </row>
    <row r="107" spans="1:30" x14ac:dyDescent="0.25">
      <c r="A107" s="67" t="s">
        <v>177</v>
      </c>
      <c r="B107" s="67">
        <v>261.5</v>
      </c>
      <c r="C107" s="67" t="s">
        <v>289</v>
      </c>
      <c r="D107" s="68">
        <f t="shared" si="40"/>
        <v>17000</v>
      </c>
      <c r="E107" s="68">
        <f t="shared" si="41"/>
        <v>17000</v>
      </c>
      <c r="F107" s="69"/>
      <c r="G107" s="69"/>
      <c r="H107" s="69">
        <v>17000</v>
      </c>
      <c r="I107" s="69"/>
      <c r="J107" s="69"/>
      <c r="K107" s="69"/>
      <c r="L107" s="68">
        <f t="shared" si="42"/>
        <v>0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8">
        <f t="shared" si="43"/>
        <v>0</v>
      </c>
      <c r="W107" s="69"/>
      <c r="X107" s="69"/>
      <c r="Y107" s="69"/>
      <c r="Z107" s="69"/>
      <c r="AA107" s="69"/>
      <c r="AB107" s="69"/>
    </row>
    <row r="108" spans="1:30" x14ac:dyDescent="0.25">
      <c r="A108" s="67" t="s">
        <v>178</v>
      </c>
      <c r="B108" s="67">
        <v>261.60000000000002</v>
      </c>
      <c r="C108" s="67" t="s">
        <v>348</v>
      </c>
      <c r="D108" s="68">
        <f t="shared" si="40"/>
        <v>30000</v>
      </c>
      <c r="E108" s="68">
        <f t="shared" si="41"/>
        <v>30000</v>
      </c>
      <c r="F108" s="69"/>
      <c r="G108" s="69"/>
      <c r="H108" s="69">
        <v>30000</v>
      </c>
      <c r="I108" s="69"/>
      <c r="J108" s="69"/>
      <c r="K108" s="69"/>
      <c r="L108" s="68">
        <f t="shared" si="42"/>
        <v>0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8">
        <f t="shared" si="43"/>
        <v>0</v>
      </c>
      <c r="W108" s="69"/>
      <c r="X108" s="69"/>
      <c r="Y108" s="69"/>
      <c r="Z108" s="69"/>
      <c r="AA108" s="69"/>
      <c r="AB108" s="69"/>
    </row>
    <row r="109" spans="1:30" x14ac:dyDescent="0.25">
      <c r="A109" s="67" t="s">
        <v>133</v>
      </c>
      <c r="B109" s="67">
        <v>261.7</v>
      </c>
      <c r="C109" s="67" t="s">
        <v>290</v>
      </c>
      <c r="D109" s="68">
        <f t="shared" si="40"/>
        <v>945000</v>
      </c>
      <c r="E109" s="68">
        <f t="shared" si="41"/>
        <v>0</v>
      </c>
      <c r="F109" s="69"/>
      <c r="G109" s="69"/>
      <c r="H109" s="69"/>
      <c r="I109" s="69"/>
      <c r="J109" s="69"/>
      <c r="K109" s="69"/>
      <c r="L109" s="68">
        <f>SUM(M109:T109)</f>
        <v>945000</v>
      </c>
      <c r="M109" s="69"/>
      <c r="N109" s="69"/>
      <c r="O109" s="69"/>
      <c r="P109" s="69"/>
      <c r="Q109" s="69"/>
      <c r="R109" s="69">
        <v>945000</v>
      </c>
      <c r="S109" s="69"/>
      <c r="T109" s="69"/>
      <c r="U109" s="69"/>
      <c r="V109" s="68">
        <f t="shared" si="43"/>
        <v>0</v>
      </c>
      <c r="W109" s="69"/>
      <c r="X109" s="69"/>
      <c r="Y109" s="69"/>
      <c r="Z109" s="69"/>
      <c r="AA109" s="69"/>
      <c r="AB109" s="69"/>
    </row>
    <row r="110" spans="1:30" ht="15.75" customHeight="1" x14ac:dyDescent="0.25">
      <c r="A110" s="67" t="s">
        <v>179</v>
      </c>
      <c r="B110" s="67">
        <v>261.8</v>
      </c>
      <c r="C110" s="67" t="s">
        <v>291</v>
      </c>
      <c r="D110" s="68">
        <f t="shared" si="40"/>
        <v>630200</v>
      </c>
      <c r="E110" s="68">
        <f t="shared" si="41"/>
        <v>630200</v>
      </c>
      <c r="F110" s="69"/>
      <c r="G110" s="69"/>
      <c r="H110" s="69">
        <v>630200</v>
      </c>
      <c r="I110" s="69"/>
      <c r="J110" s="69"/>
      <c r="K110" s="69"/>
      <c r="L110" s="68">
        <f t="shared" ref="L110:L139" si="44">SUM(M110:S110)</f>
        <v>0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8">
        <f t="shared" si="43"/>
        <v>0</v>
      </c>
      <c r="W110" s="69"/>
      <c r="X110" s="69"/>
      <c r="Y110" s="69"/>
      <c r="Z110" s="69"/>
      <c r="AA110" s="69"/>
      <c r="AB110" s="69"/>
    </row>
    <row r="111" spans="1:30" ht="15.75" customHeight="1" x14ac:dyDescent="0.25">
      <c r="A111" s="67" t="s">
        <v>180</v>
      </c>
      <c r="B111" s="67">
        <v>261.89999999999998</v>
      </c>
      <c r="C111" s="67" t="s">
        <v>292</v>
      </c>
      <c r="D111" s="68">
        <f t="shared" si="40"/>
        <v>110000</v>
      </c>
      <c r="E111" s="68">
        <f t="shared" si="41"/>
        <v>110000</v>
      </c>
      <c r="F111" s="69"/>
      <c r="G111" s="69"/>
      <c r="H111" s="69">
        <v>110000</v>
      </c>
      <c r="I111" s="69"/>
      <c r="J111" s="69"/>
      <c r="K111" s="69"/>
      <c r="L111" s="68">
        <f t="shared" si="44"/>
        <v>0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8">
        <f t="shared" si="43"/>
        <v>0</v>
      </c>
      <c r="W111" s="69"/>
      <c r="X111" s="69"/>
      <c r="Y111" s="69"/>
      <c r="Z111" s="69"/>
      <c r="AA111" s="69"/>
      <c r="AB111" s="69"/>
    </row>
    <row r="112" spans="1:30" ht="25.5" customHeight="1" x14ac:dyDescent="0.25">
      <c r="A112" s="67" t="s">
        <v>181</v>
      </c>
      <c r="B112" s="67">
        <v>261.10000000000002</v>
      </c>
      <c r="C112" s="67" t="s">
        <v>293</v>
      </c>
      <c r="D112" s="68">
        <f t="shared" si="40"/>
        <v>11200</v>
      </c>
      <c r="E112" s="68">
        <f t="shared" si="41"/>
        <v>11200</v>
      </c>
      <c r="F112" s="69"/>
      <c r="G112" s="69"/>
      <c r="H112" s="69">
        <v>11200</v>
      </c>
      <c r="I112" s="69"/>
      <c r="J112" s="69"/>
      <c r="K112" s="69"/>
      <c r="L112" s="68">
        <f t="shared" si="44"/>
        <v>0</v>
      </c>
      <c r="M112" s="69"/>
      <c r="N112" s="69"/>
      <c r="O112" s="69"/>
      <c r="P112" s="69"/>
      <c r="Q112" s="69"/>
      <c r="R112" s="69"/>
      <c r="S112" s="69"/>
      <c r="T112" s="69"/>
      <c r="U112" s="69"/>
      <c r="V112" s="68">
        <f t="shared" si="43"/>
        <v>0</v>
      </c>
      <c r="W112" s="69"/>
      <c r="X112" s="69"/>
      <c r="Y112" s="69"/>
      <c r="Z112" s="69"/>
      <c r="AA112" s="69"/>
      <c r="AB112" s="69"/>
    </row>
    <row r="113" spans="1:28" ht="14.25" customHeight="1" x14ac:dyDescent="0.25">
      <c r="A113" s="67" t="s">
        <v>182</v>
      </c>
      <c r="B113" s="67">
        <v>261.11</v>
      </c>
      <c r="C113" s="67" t="s">
        <v>294</v>
      </c>
      <c r="D113" s="68">
        <f t="shared" si="40"/>
        <v>15500</v>
      </c>
      <c r="E113" s="68">
        <f t="shared" si="41"/>
        <v>15500</v>
      </c>
      <c r="F113" s="69"/>
      <c r="G113" s="69"/>
      <c r="H113" s="69">
        <v>15500</v>
      </c>
      <c r="I113" s="69"/>
      <c r="J113" s="69"/>
      <c r="K113" s="69"/>
      <c r="L113" s="68">
        <f t="shared" si="44"/>
        <v>0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8">
        <f t="shared" si="43"/>
        <v>0</v>
      </c>
      <c r="W113" s="69"/>
      <c r="X113" s="69"/>
      <c r="Y113" s="69"/>
      <c r="Z113" s="69"/>
      <c r="AA113" s="69"/>
      <c r="AB113" s="69"/>
    </row>
    <row r="114" spans="1:28" hidden="1" x14ac:dyDescent="0.25">
      <c r="A114" s="67" t="s">
        <v>183</v>
      </c>
      <c r="B114" s="67">
        <v>261.12</v>
      </c>
      <c r="C114" s="67" t="s">
        <v>295</v>
      </c>
      <c r="D114" s="68">
        <f t="shared" si="40"/>
        <v>0</v>
      </c>
      <c r="E114" s="68">
        <f t="shared" si="41"/>
        <v>0</v>
      </c>
      <c r="F114" s="69"/>
      <c r="G114" s="69"/>
      <c r="H114" s="69"/>
      <c r="I114" s="69"/>
      <c r="J114" s="69"/>
      <c r="K114" s="69"/>
      <c r="L114" s="68">
        <f t="shared" si="44"/>
        <v>0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8">
        <f t="shared" si="43"/>
        <v>0</v>
      </c>
      <c r="W114" s="69"/>
      <c r="X114" s="69"/>
      <c r="Y114" s="69"/>
      <c r="Z114" s="69"/>
      <c r="AA114" s="69"/>
      <c r="AB114" s="69"/>
    </row>
    <row r="115" spans="1:28" x14ac:dyDescent="0.25">
      <c r="A115" s="67" t="s">
        <v>184</v>
      </c>
      <c r="B115" s="67">
        <v>261.13</v>
      </c>
      <c r="C115" s="67" t="s">
        <v>296</v>
      </c>
      <c r="D115" s="68">
        <f t="shared" si="40"/>
        <v>0</v>
      </c>
      <c r="E115" s="68">
        <f t="shared" si="41"/>
        <v>0</v>
      </c>
      <c r="F115" s="69"/>
      <c r="G115" s="69"/>
      <c r="H115" s="69"/>
      <c r="I115" s="69"/>
      <c r="J115" s="69"/>
      <c r="K115" s="69"/>
      <c r="L115" s="68">
        <f t="shared" si="44"/>
        <v>0</v>
      </c>
      <c r="M115" s="69"/>
      <c r="N115" s="69"/>
      <c r="O115" s="69">
        <f>306300-306300</f>
        <v>0</v>
      </c>
      <c r="P115" s="69"/>
      <c r="Q115" s="69"/>
      <c r="R115" s="69"/>
      <c r="S115" s="69"/>
      <c r="T115" s="69"/>
      <c r="U115" s="69"/>
      <c r="V115" s="68">
        <f t="shared" si="43"/>
        <v>0</v>
      </c>
      <c r="W115" s="69"/>
      <c r="X115" s="69"/>
      <c r="Y115" s="69"/>
      <c r="Z115" s="69"/>
      <c r="AA115" s="69"/>
      <c r="AB115" s="69"/>
    </row>
    <row r="116" spans="1:28" ht="26.25" customHeight="1" x14ac:dyDescent="0.25">
      <c r="A116" s="67" t="s">
        <v>185</v>
      </c>
      <c r="B116" s="67">
        <v>261.14</v>
      </c>
      <c r="C116" s="67" t="s">
        <v>297</v>
      </c>
      <c r="D116" s="68">
        <f t="shared" si="40"/>
        <v>7900</v>
      </c>
      <c r="E116" s="68">
        <f t="shared" si="41"/>
        <v>7900</v>
      </c>
      <c r="F116" s="69"/>
      <c r="G116" s="69"/>
      <c r="H116" s="69"/>
      <c r="I116" s="69"/>
      <c r="J116" s="69">
        <v>7900</v>
      </c>
      <c r="K116" s="69"/>
      <c r="L116" s="68">
        <f t="shared" si="44"/>
        <v>0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8">
        <f t="shared" si="43"/>
        <v>0</v>
      </c>
      <c r="W116" s="69"/>
      <c r="X116" s="69"/>
      <c r="Y116" s="69"/>
      <c r="Z116" s="69"/>
      <c r="AA116" s="69"/>
      <c r="AB116" s="69"/>
    </row>
    <row r="117" spans="1:28" ht="24.75" customHeight="1" x14ac:dyDescent="0.25">
      <c r="A117" s="67" t="s">
        <v>186</v>
      </c>
      <c r="B117" s="67">
        <v>261.14999999999998</v>
      </c>
      <c r="C117" s="67" t="s">
        <v>298</v>
      </c>
      <c r="D117" s="68">
        <f t="shared" si="40"/>
        <v>96600</v>
      </c>
      <c r="E117" s="68">
        <f t="shared" si="41"/>
        <v>96600</v>
      </c>
      <c r="F117" s="69"/>
      <c r="G117" s="69"/>
      <c r="H117" s="69">
        <v>96600</v>
      </c>
      <c r="I117" s="69"/>
      <c r="J117" s="69"/>
      <c r="K117" s="69"/>
      <c r="L117" s="68">
        <f t="shared" si="44"/>
        <v>0</v>
      </c>
      <c r="M117" s="69"/>
      <c r="N117" s="69"/>
      <c r="O117" s="69"/>
      <c r="P117" s="69"/>
      <c r="Q117" s="69"/>
      <c r="R117" s="69"/>
      <c r="S117" s="69"/>
      <c r="T117" s="69"/>
      <c r="U117" s="69"/>
      <c r="V117" s="68">
        <f t="shared" si="43"/>
        <v>0</v>
      </c>
      <c r="W117" s="69"/>
      <c r="X117" s="69"/>
      <c r="Y117" s="69"/>
      <c r="Z117" s="69"/>
      <c r="AA117" s="69"/>
      <c r="AB117" s="69"/>
    </row>
    <row r="118" spans="1:28" ht="76.5" hidden="1" x14ac:dyDescent="0.25">
      <c r="A118" s="67" t="s">
        <v>187</v>
      </c>
      <c r="B118" s="67">
        <v>261.16000000000003</v>
      </c>
      <c r="C118" s="67" t="s">
        <v>188</v>
      </c>
      <c r="D118" s="68">
        <f t="shared" si="40"/>
        <v>0</v>
      </c>
      <c r="E118" s="68">
        <f t="shared" si="41"/>
        <v>0</v>
      </c>
      <c r="F118" s="69"/>
      <c r="G118" s="69"/>
      <c r="H118" s="69"/>
      <c r="I118" s="69"/>
      <c r="J118" s="69"/>
      <c r="K118" s="69"/>
      <c r="L118" s="68">
        <f t="shared" si="44"/>
        <v>0</v>
      </c>
      <c r="M118" s="69"/>
      <c r="N118" s="69"/>
      <c r="O118" s="69"/>
      <c r="P118" s="69"/>
      <c r="Q118" s="69"/>
      <c r="R118" s="69"/>
      <c r="S118" s="69"/>
      <c r="T118" s="69"/>
      <c r="U118" s="69"/>
      <c r="V118" s="68">
        <f t="shared" si="43"/>
        <v>0</v>
      </c>
      <c r="W118" s="69"/>
      <c r="X118" s="69"/>
      <c r="Y118" s="69"/>
      <c r="Z118" s="69"/>
      <c r="AA118" s="69"/>
      <c r="AB118" s="69"/>
    </row>
    <row r="119" spans="1:28" ht="11.25" customHeight="1" x14ac:dyDescent="0.25">
      <c r="A119" s="67" t="s">
        <v>189</v>
      </c>
      <c r="B119" s="67">
        <v>261.17</v>
      </c>
      <c r="C119" s="67" t="s">
        <v>299</v>
      </c>
      <c r="D119" s="68">
        <f t="shared" si="40"/>
        <v>107900</v>
      </c>
      <c r="E119" s="68">
        <f t="shared" si="41"/>
        <v>107900</v>
      </c>
      <c r="F119" s="69"/>
      <c r="G119" s="69"/>
      <c r="H119" s="69">
        <v>3000</v>
      </c>
      <c r="I119" s="69"/>
      <c r="J119" s="69">
        <f>33120+27180</f>
        <v>60300</v>
      </c>
      <c r="K119" s="69">
        <v>44600</v>
      </c>
      <c r="L119" s="68">
        <f t="shared" si="44"/>
        <v>0</v>
      </c>
      <c r="M119" s="69"/>
      <c r="N119" s="69"/>
      <c r="O119" s="69"/>
      <c r="P119" s="69"/>
      <c r="Q119" s="69"/>
      <c r="R119" s="69"/>
      <c r="S119" s="69"/>
      <c r="T119" s="69"/>
      <c r="U119" s="69"/>
      <c r="V119" s="68">
        <f t="shared" si="43"/>
        <v>0</v>
      </c>
      <c r="W119" s="69"/>
      <c r="X119" s="69"/>
      <c r="Y119" s="69"/>
      <c r="Z119" s="69"/>
      <c r="AA119" s="69"/>
      <c r="AB119" s="69"/>
    </row>
    <row r="120" spans="1:28" ht="11.25" customHeight="1" x14ac:dyDescent="0.25">
      <c r="A120" s="67" t="s">
        <v>402</v>
      </c>
      <c r="B120" s="67"/>
      <c r="C120" s="67" t="s">
        <v>401</v>
      </c>
      <c r="D120" s="68">
        <f t="shared" si="40"/>
        <v>107000</v>
      </c>
      <c r="E120" s="68">
        <f t="shared" si="41"/>
        <v>107000</v>
      </c>
      <c r="F120" s="69"/>
      <c r="G120" s="69"/>
      <c r="H120" s="69">
        <v>107000</v>
      </c>
      <c r="I120" s="69"/>
      <c r="J120" s="69"/>
      <c r="K120" s="69"/>
      <c r="L120" s="68">
        <f t="shared" si="44"/>
        <v>0</v>
      </c>
      <c r="M120" s="69"/>
      <c r="N120" s="69"/>
      <c r="O120" s="69"/>
      <c r="P120" s="69"/>
      <c r="Q120" s="69"/>
      <c r="R120" s="69"/>
      <c r="S120" s="69"/>
      <c r="T120" s="69"/>
      <c r="U120" s="69"/>
      <c r="V120" s="68">
        <f t="shared" si="43"/>
        <v>0</v>
      </c>
      <c r="W120" s="69"/>
      <c r="X120" s="69"/>
      <c r="Y120" s="69"/>
      <c r="Z120" s="69"/>
      <c r="AA120" s="69"/>
      <c r="AB120" s="69"/>
    </row>
    <row r="121" spans="1:28" ht="67.5" hidden="1" customHeight="1" x14ac:dyDescent="0.25">
      <c r="A121" s="67" t="s">
        <v>190</v>
      </c>
      <c r="B121" s="67">
        <v>261.18</v>
      </c>
      <c r="C121" s="67" t="s">
        <v>300</v>
      </c>
      <c r="D121" s="68">
        <f t="shared" si="40"/>
        <v>0</v>
      </c>
      <c r="E121" s="68">
        <f t="shared" si="41"/>
        <v>0</v>
      </c>
      <c r="F121" s="69"/>
      <c r="G121" s="69"/>
      <c r="H121" s="69"/>
      <c r="I121" s="69"/>
      <c r="J121" s="69"/>
      <c r="K121" s="69"/>
      <c r="L121" s="68">
        <f t="shared" si="44"/>
        <v>0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8">
        <f t="shared" si="43"/>
        <v>0</v>
      </c>
      <c r="W121" s="69"/>
      <c r="X121" s="69"/>
      <c r="Y121" s="69"/>
      <c r="Z121" s="69"/>
      <c r="AA121" s="69"/>
      <c r="AB121" s="69"/>
    </row>
    <row r="122" spans="1:28" ht="51" hidden="1" x14ac:dyDescent="0.25">
      <c r="A122" s="67" t="s">
        <v>191</v>
      </c>
      <c r="B122" s="67">
        <v>261.19</v>
      </c>
      <c r="C122" s="67" t="s">
        <v>301</v>
      </c>
      <c r="D122" s="68">
        <f t="shared" si="40"/>
        <v>0</v>
      </c>
      <c r="E122" s="68">
        <f t="shared" si="41"/>
        <v>0</v>
      </c>
      <c r="F122" s="69"/>
      <c r="G122" s="69"/>
      <c r="H122" s="69"/>
      <c r="I122" s="69"/>
      <c r="J122" s="69"/>
      <c r="K122" s="69"/>
      <c r="L122" s="68">
        <f t="shared" si="44"/>
        <v>0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8">
        <f t="shared" si="43"/>
        <v>0</v>
      </c>
      <c r="W122" s="69"/>
      <c r="X122" s="69"/>
      <c r="Y122" s="69"/>
      <c r="Z122" s="69"/>
      <c r="AA122" s="69"/>
      <c r="AB122" s="69"/>
    </row>
    <row r="123" spans="1:28" ht="25.5" customHeight="1" x14ac:dyDescent="0.25">
      <c r="A123" s="67" t="s">
        <v>192</v>
      </c>
      <c r="B123" s="67">
        <v>261.2</v>
      </c>
      <c r="C123" s="67" t="s">
        <v>302</v>
      </c>
      <c r="D123" s="68">
        <f t="shared" si="40"/>
        <v>181900</v>
      </c>
      <c r="E123" s="68">
        <f t="shared" si="41"/>
        <v>181900</v>
      </c>
      <c r="F123" s="69"/>
      <c r="G123" s="69"/>
      <c r="H123" s="69">
        <f>8900-2792.62+89200-95307.38</f>
        <v>0</v>
      </c>
      <c r="I123" s="69"/>
      <c r="J123" s="69"/>
      <c r="K123" s="69">
        <f>200000-18100</f>
        <v>181900</v>
      </c>
      <c r="L123" s="68">
        <f t="shared" si="44"/>
        <v>0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8">
        <f t="shared" si="43"/>
        <v>0</v>
      </c>
      <c r="W123" s="69"/>
      <c r="X123" s="69"/>
      <c r="Y123" s="69"/>
      <c r="Z123" s="69"/>
      <c r="AA123" s="69"/>
      <c r="AB123" s="69"/>
    </row>
    <row r="124" spans="1:28" hidden="1" x14ac:dyDescent="0.25">
      <c r="A124" s="67" t="s">
        <v>193</v>
      </c>
      <c r="B124" s="67">
        <v>261.20999999999998</v>
      </c>
      <c r="C124" s="67" t="s">
        <v>194</v>
      </c>
      <c r="D124" s="68">
        <f t="shared" si="40"/>
        <v>0</v>
      </c>
      <c r="E124" s="68">
        <f t="shared" si="41"/>
        <v>0</v>
      </c>
      <c r="F124" s="69"/>
      <c r="G124" s="69"/>
      <c r="H124" s="69"/>
      <c r="I124" s="69"/>
      <c r="J124" s="69"/>
      <c r="K124" s="69"/>
      <c r="L124" s="68">
        <f t="shared" si="44"/>
        <v>0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8">
        <f t="shared" si="43"/>
        <v>0</v>
      </c>
      <c r="W124" s="69"/>
      <c r="X124" s="69"/>
      <c r="Y124" s="69"/>
      <c r="Z124" s="69"/>
      <c r="AA124" s="69"/>
      <c r="AB124" s="69"/>
    </row>
    <row r="125" spans="1:28" ht="25.5" hidden="1" customHeight="1" x14ac:dyDescent="0.25">
      <c r="A125" s="67" t="s">
        <v>195</v>
      </c>
      <c r="B125" s="67">
        <v>261.22000000000003</v>
      </c>
      <c r="C125" s="67" t="s">
        <v>303</v>
      </c>
      <c r="D125" s="68">
        <f t="shared" si="40"/>
        <v>0</v>
      </c>
      <c r="E125" s="68">
        <f t="shared" si="41"/>
        <v>0</v>
      </c>
      <c r="F125" s="69"/>
      <c r="G125" s="69"/>
      <c r="H125" s="69"/>
      <c r="I125" s="69"/>
      <c r="J125" s="69"/>
      <c r="K125" s="69"/>
      <c r="L125" s="68">
        <f t="shared" si="44"/>
        <v>0</v>
      </c>
      <c r="M125" s="69"/>
      <c r="N125" s="69"/>
      <c r="O125" s="69"/>
      <c r="P125" s="69"/>
      <c r="Q125" s="69"/>
      <c r="R125" s="69"/>
      <c r="S125" s="69"/>
      <c r="T125" s="69"/>
      <c r="U125" s="69"/>
      <c r="V125" s="68">
        <f t="shared" si="43"/>
        <v>0</v>
      </c>
      <c r="W125" s="69"/>
      <c r="X125" s="69"/>
      <c r="Y125" s="69"/>
      <c r="Z125" s="69"/>
      <c r="AA125" s="69"/>
      <c r="AB125" s="69"/>
    </row>
    <row r="126" spans="1:28" ht="12.75" hidden="1" customHeight="1" x14ac:dyDescent="0.25">
      <c r="A126" s="67" t="s">
        <v>196</v>
      </c>
      <c r="B126" s="67">
        <v>261.23</v>
      </c>
      <c r="C126" s="67" t="s">
        <v>304</v>
      </c>
      <c r="D126" s="68">
        <f t="shared" si="40"/>
        <v>0</v>
      </c>
      <c r="E126" s="68">
        <f t="shared" si="41"/>
        <v>0</v>
      </c>
      <c r="F126" s="69"/>
      <c r="G126" s="69"/>
      <c r="H126" s="69"/>
      <c r="I126" s="69"/>
      <c r="J126" s="69"/>
      <c r="K126" s="69"/>
      <c r="L126" s="68">
        <f t="shared" si="44"/>
        <v>0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8">
        <f t="shared" si="43"/>
        <v>0</v>
      </c>
      <c r="W126" s="69"/>
      <c r="X126" s="69"/>
      <c r="Y126" s="69"/>
      <c r="Z126" s="69"/>
      <c r="AA126" s="69"/>
      <c r="AB126" s="69"/>
    </row>
    <row r="127" spans="1:28" ht="89.25" hidden="1" x14ac:dyDescent="0.25">
      <c r="A127" s="67" t="s">
        <v>197</v>
      </c>
      <c r="B127" s="67">
        <v>261.24</v>
      </c>
      <c r="C127" s="67" t="s">
        <v>198</v>
      </c>
      <c r="D127" s="68">
        <f t="shared" si="40"/>
        <v>0</v>
      </c>
      <c r="E127" s="68">
        <f t="shared" si="41"/>
        <v>0</v>
      </c>
      <c r="F127" s="69"/>
      <c r="G127" s="69"/>
      <c r="H127" s="69"/>
      <c r="I127" s="69"/>
      <c r="J127" s="69"/>
      <c r="K127" s="69"/>
      <c r="L127" s="68">
        <f t="shared" si="44"/>
        <v>0</v>
      </c>
      <c r="M127" s="69"/>
      <c r="N127" s="69"/>
      <c r="O127" s="69"/>
      <c r="P127" s="69"/>
      <c r="Q127" s="69"/>
      <c r="R127" s="69"/>
      <c r="S127" s="69"/>
      <c r="T127" s="69"/>
      <c r="U127" s="69"/>
      <c r="V127" s="68">
        <f t="shared" si="43"/>
        <v>0</v>
      </c>
      <c r="W127" s="69"/>
      <c r="X127" s="69"/>
      <c r="Y127" s="69"/>
      <c r="Z127" s="69"/>
      <c r="AA127" s="69"/>
      <c r="AB127" s="69"/>
    </row>
    <row r="128" spans="1:28" ht="25.5" hidden="1" customHeight="1" x14ac:dyDescent="0.25">
      <c r="A128" s="67" t="s">
        <v>199</v>
      </c>
      <c r="B128" s="67">
        <v>261.25</v>
      </c>
      <c r="C128" s="67" t="s">
        <v>305</v>
      </c>
      <c r="D128" s="68">
        <f t="shared" si="40"/>
        <v>0</v>
      </c>
      <c r="E128" s="68">
        <f t="shared" si="41"/>
        <v>0</v>
      </c>
      <c r="F128" s="69"/>
      <c r="G128" s="69"/>
      <c r="H128" s="69"/>
      <c r="I128" s="69"/>
      <c r="J128" s="69"/>
      <c r="K128" s="69"/>
      <c r="L128" s="68">
        <f t="shared" si="44"/>
        <v>0</v>
      </c>
      <c r="M128" s="69"/>
      <c r="N128" s="69"/>
      <c r="O128" s="69"/>
      <c r="P128" s="69"/>
      <c r="Q128" s="69"/>
      <c r="R128" s="69"/>
      <c r="S128" s="69"/>
      <c r="T128" s="69"/>
      <c r="U128" s="69"/>
      <c r="V128" s="68">
        <f t="shared" si="43"/>
        <v>0</v>
      </c>
      <c r="W128" s="69"/>
      <c r="X128" s="69"/>
      <c r="Y128" s="69"/>
      <c r="Z128" s="69"/>
      <c r="AA128" s="69"/>
      <c r="AB128" s="69"/>
    </row>
    <row r="129" spans="1:28" hidden="1" x14ac:dyDescent="0.25">
      <c r="A129" s="67" t="s">
        <v>200</v>
      </c>
      <c r="B129" s="67">
        <v>261.26</v>
      </c>
      <c r="C129" s="67" t="s">
        <v>306</v>
      </c>
      <c r="D129" s="68">
        <f t="shared" si="40"/>
        <v>0</v>
      </c>
      <c r="E129" s="68">
        <f t="shared" si="41"/>
        <v>0</v>
      </c>
      <c r="F129" s="69"/>
      <c r="G129" s="69"/>
      <c r="H129" s="69"/>
      <c r="I129" s="69"/>
      <c r="J129" s="69"/>
      <c r="K129" s="69"/>
      <c r="L129" s="68">
        <f t="shared" si="44"/>
        <v>0</v>
      </c>
      <c r="M129" s="69"/>
      <c r="N129" s="69"/>
      <c r="O129" s="69"/>
      <c r="P129" s="69"/>
      <c r="Q129" s="69"/>
      <c r="R129" s="69"/>
      <c r="S129" s="69"/>
      <c r="T129" s="69"/>
      <c r="U129" s="69"/>
      <c r="V129" s="68">
        <f t="shared" si="43"/>
        <v>0</v>
      </c>
      <c r="W129" s="69"/>
      <c r="X129" s="69"/>
      <c r="Y129" s="69"/>
      <c r="Z129" s="69"/>
      <c r="AA129" s="69"/>
      <c r="AB129" s="69"/>
    </row>
    <row r="130" spans="1:28" ht="25.5" hidden="1" x14ac:dyDescent="0.25">
      <c r="A130" s="67" t="s">
        <v>201</v>
      </c>
      <c r="B130" s="67">
        <v>261.27</v>
      </c>
      <c r="C130" s="67" t="s">
        <v>202</v>
      </c>
      <c r="D130" s="68">
        <f t="shared" si="40"/>
        <v>0</v>
      </c>
      <c r="E130" s="68">
        <f t="shared" si="41"/>
        <v>0</v>
      </c>
      <c r="F130" s="69"/>
      <c r="G130" s="69"/>
      <c r="H130" s="69"/>
      <c r="I130" s="69"/>
      <c r="J130" s="69"/>
      <c r="K130" s="69"/>
      <c r="L130" s="68">
        <f t="shared" si="44"/>
        <v>0</v>
      </c>
      <c r="M130" s="69"/>
      <c r="N130" s="69"/>
      <c r="O130" s="69"/>
      <c r="P130" s="69"/>
      <c r="Q130" s="69"/>
      <c r="R130" s="69"/>
      <c r="S130" s="69"/>
      <c r="T130" s="69"/>
      <c r="U130" s="69"/>
      <c r="V130" s="68">
        <f t="shared" si="43"/>
        <v>0</v>
      </c>
      <c r="W130" s="69"/>
      <c r="X130" s="69"/>
      <c r="Y130" s="69"/>
      <c r="Z130" s="69"/>
      <c r="AA130" s="69"/>
      <c r="AB130" s="69"/>
    </row>
    <row r="131" spans="1:28" ht="35.25" hidden="1" customHeight="1" x14ac:dyDescent="0.25">
      <c r="A131" s="67" t="s">
        <v>203</v>
      </c>
      <c r="B131" s="67">
        <v>261.27999999999997</v>
      </c>
      <c r="C131" s="67" t="s">
        <v>388</v>
      </c>
      <c r="D131" s="68">
        <f t="shared" si="40"/>
        <v>0</v>
      </c>
      <c r="E131" s="68">
        <f t="shared" si="41"/>
        <v>0</v>
      </c>
      <c r="F131" s="69"/>
      <c r="G131" s="69"/>
      <c r="H131" s="69"/>
      <c r="I131" s="69"/>
      <c r="J131" s="69"/>
      <c r="K131" s="69"/>
      <c r="L131" s="68">
        <f t="shared" si="44"/>
        <v>0</v>
      </c>
      <c r="M131" s="69"/>
      <c r="N131" s="69"/>
      <c r="O131" s="69"/>
      <c r="P131" s="69"/>
      <c r="Q131" s="69"/>
      <c r="R131" s="69"/>
      <c r="S131" s="69"/>
      <c r="T131" s="69"/>
      <c r="U131" s="69"/>
      <c r="V131" s="68">
        <f t="shared" si="43"/>
        <v>0</v>
      </c>
      <c r="W131" s="69"/>
      <c r="X131" s="69"/>
      <c r="Y131" s="69"/>
      <c r="Z131" s="69"/>
      <c r="AA131" s="69"/>
      <c r="AB131" s="69"/>
    </row>
    <row r="132" spans="1:28" hidden="1" x14ac:dyDescent="0.25">
      <c r="A132" s="67" t="s">
        <v>204</v>
      </c>
      <c r="B132" s="67">
        <v>261.29000000000002</v>
      </c>
      <c r="C132" s="67" t="s">
        <v>205</v>
      </c>
      <c r="D132" s="68">
        <f t="shared" si="40"/>
        <v>0</v>
      </c>
      <c r="E132" s="68">
        <f t="shared" si="41"/>
        <v>0</v>
      </c>
      <c r="F132" s="69"/>
      <c r="G132" s="69"/>
      <c r="H132" s="69"/>
      <c r="I132" s="69"/>
      <c r="J132" s="69"/>
      <c r="K132" s="69"/>
      <c r="L132" s="68">
        <f t="shared" si="44"/>
        <v>0</v>
      </c>
      <c r="M132" s="69"/>
      <c r="N132" s="69"/>
      <c r="O132" s="69"/>
      <c r="P132" s="69"/>
      <c r="Q132" s="69"/>
      <c r="R132" s="69"/>
      <c r="S132" s="69"/>
      <c r="T132" s="69"/>
      <c r="U132" s="69"/>
      <c r="V132" s="68">
        <f t="shared" si="43"/>
        <v>0</v>
      </c>
      <c r="W132" s="69"/>
      <c r="X132" s="69"/>
      <c r="Y132" s="69"/>
      <c r="Z132" s="69"/>
      <c r="AA132" s="69"/>
      <c r="AB132" s="69"/>
    </row>
    <row r="133" spans="1:28" ht="15.75" hidden="1" customHeight="1" x14ac:dyDescent="0.25">
      <c r="A133" s="67" t="s">
        <v>206</v>
      </c>
      <c r="B133" s="67">
        <v>261.3</v>
      </c>
      <c r="C133" s="67" t="s">
        <v>308</v>
      </c>
      <c r="D133" s="68">
        <f t="shared" si="40"/>
        <v>0</v>
      </c>
      <c r="E133" s="68">
        <f t="shared" si="41"/>
        <v>0</v>
      </c>
      <c r="F133" s="69"/>
      <c r="G133" s="69"/>
      <c r="H133" s="69"/>
      <c r="I133" s="69"/>
      <c r="J133" s="69"/>
      <c r="K133" s="69"/>
      <c r="L133" s="68">
        <f t="shared" si="44"/>
        <v>0</v>
      </c>
      <c r="M133" s="69"/>
      <c r="N133" s="69"/>
      <c r="O133" s="69"/>
      <c r="P133" s="69"/>
      <c r="Q133" s="69"/>
      <c r="R133" s="69"/>
      <c r="S133" s="69"/>
      <c r="T133" s="69"/>
      <c r="U133" s="69"/>
      <c r="V133" s="68">
        <f t="shared" si="43"/>
        <v>0</v>
      </c>
      <c r="W133" s="69"/>
      <c r="X133" s="69"/>
      <c r="Y133" s="69"/>
      <c r="Z133" s="69"/>
      <c r="AA133" s="69"/>
      <c r="AB133" s="69"/>
    </row>
    <row r="134" spans="1:28" ht="15.75" hidden="1" customHeight="1" x14ac:dyDescent="0.25">
      <c r="A134" s="67" t="s">
        <v>207</v>
      </c>
      <c r="B134" s="67">
        <v>261.31</v>
      </c>
      <c r="C134" s="67" t="s">
        <v>208</v>
      </c>
      <c r="D134" s="68">
        <f t="shared" si="40"/>
        <v>0</v>
      </c>
      <c r="E134" s="68">
        <f t="shared" si="41"/>
        <v>0</v>
      </c>
      <c r="F134" s="69"/>
      <c r="G134" s="69"/>
      <c r="H134" s="69"/>
      <c r="I134" s="69"/>
      <c r="J134" s="69"/>
      <c r="K134" s="69"/>
      <c r="L134" s="68">
        <f t="shared" si="44"/>
        <v>0</v>
      </c>
      <c r="M134" s="69"/>
      <c r="N134" s="69"/>
      <c r="O134" s="69"/>
      <c r="P134" s="69"/>
      <c r="Q134" s="69"/>
      <c r="R134" s="69"/>
      <c r="S134" s="69"/>
      <c r="T134" s="69"/>
      <c r="U134" s="69"/>
      <c r="V134" s="68">
        <f t="shared" si="43"/>
        <v>0</v>
      </c>
      <c r="W134" s="69"/>
      <c r="X134" s="69"/>
      <c r="Y134" s="69"/>
      <c r="Z134" s="69"/>
      <c r="AA134" s="69"/>
      <c r="AB134" s="69"/>
    </row>
    <row r="135" spans="1:28" hidden="1" x14ac:dyDescent="0.25">
      <c r="A135" s="67" t="s">
        <v>209</v>
      </c>
      <c r="B135" s="67">
        <v>261.32</v>
      </c>
      <c r="C135" s="67" t="s">
        <v>309</v>
      </c>
      <c r="D135" s="68">
        <f t="shared" si="40"/>
        <v>0</v>
      </c>
      <c r="E135" s="68">
        <f t="shared" si="41"/>
        <v>0</v>
      </c>
      <c r="F135" s="69"/>
      <c r="G135" s="69"/>
      <c r="H135" s="69"/>
      <c r="I135" s="69"/>
      <c r="J135" s="69"/>
      <c r="K135" s="69"/>
      <c r="L135" s="68">
        <f t="shared" si="44"/>
        <v>0</v>
      </c>
      <c r="M135" s="69"/>
      <c r="N135" s="69"/>
      <c r="O135" s="69"/>
      <c r="P135" s="69"/>
      <c r="Q135" s="69"/>
      <c r="R135" s="69"/>
      <c r="S135" s="69"/>
      <c r="T135" s="69"/>
      <c r="U135" s="69"/>
      <c r="V135" s="68">
        <f t="shared" si="43"/>
        <v>0</v>
      </c>
      <c r="W135" s="69"/>
      <c r="X135" s="69"/>
      <c r="Y135" s="69"/>
      <c r="Z135" s="69"/>
      <c r="AA135" s="69"/>
      <c r="AB135" s="69"/>
    </row>
    <row r="136" spans="1:28" ht="14.25" hidden="1" customHeight="1" x14ac:dyDescent="0.25">
      <c r="A136" s="67" t="s">
        <v>210</v>
      </c>
      <c r="B136" s="67">
        <v>261.33</v>
      </c>
      <c r="C136" s="67" t="s">
        <v>310</v>
      </c>
      <c r="D136" s="68">
        <f t="shared" si="40"/>
        <v>0</v>
      </c>
      <c r="E136" s="68">
        <f t="shared" si="41"/>
        <v>0</v>
      </c>
      <c r="F136" s="69"/>
      <c r="G136" s="69"/>
      <c r="H136" s="69"/>
      <c r="I136" s="69"/>
      <c r="J136" s="69"/>
      <c r="K136" s="69"/>
      <c r="L136" s="68">
        <f t="shared" si="44"/>
        <v>0</v>
      </c>
      <c r="M136" s="69"/>
      <c r="N136" s="69"/>
      <c r="O136" s="69"/>
      <c r="P136" s="69"/>
      <c r="Q136" s="69"/>
      <c r="R136" s="69"/>
      <c r="S136" s="69"/>
      <c r="T136" s="69"/>
      <c r="U136" s="69"/>
      <c r="V136" s="68">
        <f t="shared" si="43"/>
        <v>0</v>
      </c>
      <c r="W136" s="69"/>
      <c r="X136" s="69"/>
      <c r="Y136" s="69"/>
      <c r="Z136" s="69"/>
      <c r="AA136" s="69"/>
      <c r="AB136" s="69"/>
    </row>
    <row r="137" spans="1:28" hidden="1" x14ac:dyDescent="0.25">
      <c r="A137" s="67" t="s">
        <v>211</v>
      </c>
      <c r="B137" s="67">
        <v>261.33999999999997</v>
      </c>
      <c r="C137" s="67" t="s">
        <v>212</v>
      </c>
      <c r="D137" s="68">
        <f t="shared" si="40"/>
        <v>0</v>
      </c>
      <c r="E137" s="68">
        <f t="shared" si="41"/>
        <v>0</v>
      </c>
      <c r="F137" s="69"/>
      <c r="G137" s="69"/>
      <c r="H137" s="69"/>
      <c r="I137" s="69"/>
      <c r="J137" s="69"/>
      <c r="K137" s="69"/>
      <c r="L137" s="68">
        <f t="shared" si="44"/>
        <v>0</v>
      </c>
      <c r="M137" s="69"/>
      <c r="N137" s="69"/>
      <c r="O137" s="69"/>
      <c r="P137" s="69"/>
      <c r="Q137" s="69"/>
      <c r="R137" s="69"/>
      <c r="S137" s="69"/>
      <c r="T137" s="69"/>
      <c r="U137" s="69"/>
      <c r="V137" s="68">
        <f t="shared" si="43"/>
        <v>0</v>
      </c>
      <c r="W137" s="69"/>
      <c r="X137" s="69"/>
      <c r="Y137" s="69"/>
      <c r="Z137" s="69"/>
      <c r="AA137" s="69"/>
      <c r="AB137" s="69"/>
    </row>
    <row r="138" spans="1:28" hidden="1" x14ac:dyDescent="0.25">
      <c r="A138" s="67" t="s">
        <v>213</v>
      </c>
      <c r="B138" s="67">
        <v>261.35000000000002</v>
      </c>
      <c r="C138" s="67" t="s">
        <v>214</v>
      </c>
      <c r="D138" s="68">
        <f t="shared" si="40"/>
        <v>0</v>
      </c>
      <c r="E138" s="68">
        <f t="shared" si="41"/>
        <v>0</v>
      </c>
      <c r="F138" s="69"/>
      <c r="G138" s="69"/>
      <c r="H138" s="69"/>
      <c r="I138" s="69"/>
      <c r="J138" s="69"/>
      <c r="K138" s="69"/>
      <c r="L138" s="68">
        <f t="shared" si="44"/>
        <v>0</v>
      </c>
      <c r="M138" s="69"/>
      <c r="N138" s="69"/>
      <c r="O138" s="69"/>
      <c r="P138" s="69"/>
      <c r="Q138" s="69"/>
      <c r="R138" s="69"/>
      <c r="S138" s="69"/>
      <c r="T138" s="69"/>
      <c r="U138" s="69"/>
      <c r="V138" s="68">
        <f t="shared" si="43"/>
        <v>0</v>
      </c>
      <c r="W138" s="69"/>
      <c r="X138" s="69"/>
      <c r="Y138" s="69"/>
      <c r="Z138" s="69"/>
      <c r="AA138" s="69"/>
      <c r="AB138" s="69"/>
    </row>
    <row r="139" spans="1:28" ht="15" hidden="1" customHeight="1" x14ac:dyDescent="0.25">
      <c r="A139" s="67" t="s">
        <v>215</v>
      </c>
      <c r="B139" s="67">
        <v>261.36</v>
      </c>
      <c r="C139" s="67" t="s">
        <v>311</v>
      </c>
      <c r="D139" s="68">
        <f t="shared" si="40"/>
        <v>0</v>
      </c>
      <c r="E139" s="68">
        <f t="shared" si="41"/>
        <v>0</v>
      </c>
      <c r="F139" s="69"/>
      <c r="G139" s="69"/>
      <c r="H139" s="69"/>
      <c r="I139" s="69"/>
      <c r="J139" s="69"/>
      <c r="K139" s="69"/>
      <c r="L139" s="68">
        <f t="shared" si="44"/>
        <v>0</v>
      </c>
      <c r="M139" s="69"/>
      <c r="N139" s="69"/>
      <c r="O139" s="69"/>
      <c r="P139" s="69"/>
      <c r="Q139" s="69"/>
      <c r="R139" s="69"/>
      <c r="S139" s="69"/>
      <c r="T139" s="69"/>
      <c r="U139" s="69"/>
      <c r="V139" s="68">
        <f t="shared" si="43"/>
        <v>0</v>
      </c>
      <c r="W139" s="69"/>
      <c r="X139" s="69"/>
      <c r="Y139" s="69"/>
      <c r="Z139" s="69"/>
      <c r="AA139" s="69"/>
      <c r="AB139" s="69"/>
    </row>
    <row r="140" spans="1:28" ht="3.75" customHeight="1" x14ac:dyDescent="0.25">
      <c r="A140" s="67"/>
      <c r="B140" s="67"/>
      <c r="C140" s="67"/>
      <c r="D140" s="68"/>
      <c r="E140" s="68"/>
      <c r="F140" s="69"/>
      <c r="G140" s="69"/>
      <c r="H140" s="69"/>
      <c r="I140" s="69"/>
      <c r="J140" s="69"/>
      <c r="K140" s="69"/>
      <c r="L140" s="68"/>
      <c r="M140" s="69"/>
      <c r="N140" s="69"/>
      <c r="O140" s="69"/>
      <c r="P140" s="69"/>
      <c r="Q140" s="69"/>
      <c r="R140" s="69"/>
      <c r="S140" s="69"/>
      <c r="T140" s="69"/>
      <c r="U140" s="69"/>
      <c r="V140" s="68"/>
      <c r="W140" s="69"/>
      <c r="X140" s="69"/>
      <c r="Y140" s="69"/>
      <c r="Z140" s="69"/>
      <c r="AA140" s="69"/>
      <c r="AB140" s="69"/>
    </row>
    <row r="141" spans="1:28" hidden="1" x14ac:dyDescent="0.25">
      <c r="A141" s="67" t="s">
        <v>216</v>
      </c>
      <c r="B141" s="67">
        <v>300</v>
      </c>
      <c r="C141" s="67" t="s">
        <v>93</v>
      </c>
      <c r="D141" s="68">
        <f>E141+L141+U141+V141</f>
        <v>0</v>
      </c>
      <c r="E141" s="68">
        <f>SUM(F141:K141)</f>
        <v>0</v>
      </c>
      <c r="F141" s="68"/>
      <c r="G141" s="68"/>
      <c r="H141" s="68"/>
      <c r="I141" s="68"/>
      <c r="J141" s="68"/>
      <c r="K141" s="68"/>
      <c r="L141" s="68">
        <f>SUM(M141:S141)</f>
        <v>0</v>
      </c>
      <c r="M141" s="68"/>
      <c r="N141" s="68"/>
      <c r="O141" s="68"/>
      <c r="P141" s="68"/>
      <c r="Q141" s="68"/>
      <c r="R141" s="68"/>
      <c r="S141" s="68"/>
      <c r="T141" s="68"/>
      <c r="U141" s="68"/>
      <c r="V141" s="68">
        <f>SUM(W141:AB141)</f>
        <v>0</v>
      </c>
      <c r="W141" s="68"/>
      <c r="X141" s="68"/>
      <c r="Y141" s="68"/>
      <c r="Z141" s="68"/>
      <c r="AA141" s="68"/>
      <c r="AB141" s="68"/>
    </row>
    <row r="142" spans="1:28" hidden="1" x14ac:dyDescent="0.25">
      <c r="A142" s="67" t="s">
        <v>8</v>
      </c>
      <c r="B142" s="67"/>
      <c r="C142" s="67"/>
      <c r="D142" s="68"/>
      <c r="E142" s="68"/>
      <c r="F142" s="69"/>
      <c r="G142" s="69"/>
      <c r="H142" s="69"/>
      <c r="I142" s="69"/>
      <c r="J142" s="69"/>
      <c r="K142" s="69"/>
      <c r="L142" s="68"/>
      <c r="M142" s="69"/>
      <c r="N142" s="69"/>
      <c r="O142" s="69"/>
      <c r="P142" s="69"/>
      <c r="Q142" s="69"/>
      <c r="R142" s="69"/>
      <c r="S142" s="69"/>
      <c r="T142" s="69"/>
      <c r="U142" s="69"/>
      <c r="V142" s="68"/>
      <c r="W142" s="69"/>
      <c r="X142" s="69"/>
      <c r="Y142" s="69"/>
      <c r="Z142" s="69"/>
      <c r="AA142" s="69"/>
      <c r="AB142" s="69"/>
    </row>
    <row r="143" spans="1:28" hidden="1" x14ac:dyDescent="0.25">
      <c r="A143" s="67" t="s">
        <v>217</v>
      </c>
      <c r="B143" s="67">
        <v>310</v>
      </c>
      <c r="C143" s="67">
        <v>510</v>
      </c>
      <c r="D143" s="68">
        <f>E143+L143+U143+V143</f>
        <v>0</v>
      </c>
      <c r="E143" s="68">
        <f>SUM(F143:K143)</f>
        <v>0</v>
      </c>
      <c r="F143" s="69"/>
      <c r="G143" s="69"/>
      <c r="H143" s="69"/>
      <c r="I143" s="69"/>
      <c r="J143" s="69"/>
      <c r="K143" s="69"/>
      <c r="L143" s="68">
        <f>SUM(M143:S143)</f>
        <v>0</v>
      </c>
      <c r="M143" s="69"/>
      <c r="N143" s="69"/>
      <c r="O143" s="69"/>
      <c r="P143" s="69"/>
      <c r="Q143" s="69"/>
      <c r="R143" s="69"/>
      <c r="S143" s="69"/>
      <c r="T143" s="69"/>
      <c r="U143" s="69"/>
      <c r="V143" s="68">
        <f>SUM(W143:AB143)</f>
        <v>0</v>
      </c>
      <c r="W143" s="69"/>
      <c r="X143" s="69"/>
      <c r="Y143" s="69"/>
      <c r="Z143" s="69"/>
      <c r="AA143" s="69"/>
      <c r="AB143" s="69"/>
    </row>
    <row r="144" spans="1:28" hidden="1" x14ac:dyDescent="0.25">
      <c r="A144" s="67" t="s">
        <v>218</v>
      </c>
      <c r="B144" s="67">
        <v>320</v>
      </c>
      <c r="C144" s="67"/>
      <c r="D144" s="68">
        <f>E144+L144+U144+V144</f>
        <v>0</v>
      </c>
      <c r="E144" s="68">
        <f>SUM(F144:K144)</f>
        <v>0</v>
      </c>
      <c r="F144" s="69"/>
      <c r="G144" s="69"/>
      <c r="H144" s="69"/>
      <c r="I144" s="69"/>
      <c r="J144" s="69"/>
      <c r="K144" s="69"/>
      <c r="L144" s="68">
        <f>SUM(M144:S144)</f>
        <v>0</v>
      </c>
      <c r="M144" s="69"/>
      <c r="N144" s="69"/>
      <c r="O144" s="69"/>
      <c r="P144" s="69"/>
      <c r="Q144" s="69"/>
      <c r="R144" s="69"/>
      <c r="S144" s="69"/>
      <c r="T144" s="69"/>
      <c r="U144" s="69"/>
      <c r="V144" s="68">
        <f>SUM(W144:AB144)</f>
        <v>0</v>
      </c>
      <c r="W144" s="69"/>
      <c r="X144" s="69"/>
      <c r="Y144" s="69"/>
      <c r="Z144" s="69"/>
      <c r="AA144" s="69"/>
      <c r="AB144" s="69"/>
    </row>
    <row r="145" spans="1:28" ht="24.75" hidden="1" customHeight="1" x14ac:dyDescent="0.25">
      <c r="A145" s="67" t="s">
        <v>219</v>
      </c>
      <c r="B145" s="67">
        <v>400</v>
      </c>
      <c r="C145" s="67">
        <v>600</v>
      </c>
      <c r="D145" s="68">
        <f>E145+L145+U145+V145</f>
        <v>0</v>
      </c>
      <c r="E145" s="68">
        <f>SUM(F145:K145)</f>
        <v>0</v>
      </c>
      <c r="F145" s="68"/>
      <c r="G145" s="68"/>
      <c r="H145" s="68"/>
      <c r="I145" s="68"/>
      <c r="J145" s="68"/>
      <c r="K145" s="68"/>
      <c r="L145" s="68">
        <f>SUM(M145:S145)</f>
        <v>0</v>
      </c>
      <c r="M145" s="68"/>
      <c r="N145" s="68"/>
      <c r="O145" s="68"/>
      <c r="P145" s="68"/>
      <c r="Q145" s="68"/>
      <c r="R145" s="68"/>
      <c r="S145" s="68"/>
      <c r="T145" s="68"/>
      <c r="U145" s="68"/>
      <c r="V145" s="68">
        <f>SUM(W145:AB145)</f>
        <v>0</v>
      </c>
      <c r="W145" s="68"/>
      <c r="X145" s="68"/>
      <c r="Y145" s="68"/>
      <c r="Z145" s="68"/>
      <c r="AA145" s="68"/>
      <c r="AB145" s="68"/>
    </row>
    <row r="146" spans="1:28" hidden="1" x14ac:dyDescent="0.25">
      <c r="A146" s="67" t="s">
        <v>8</v>
      </c>
      <c r="B146" s="67"/>
      <c r="C146" s="67"/>
      <c r="D146" s="68"/>
      <c r="E146" s="68"/>
      <c r="F146" s="69"/>
      <c r="G146" s="69"/>
      <c r="H146" s="69"/>
      <c r="I146" s="69"/>
      <c r="J146" s="69"/>
      <c r="K146" s="69"/>
      <c r="L146" s="68"/>
      <c r="M146" s="69"/>
      <c r="N146" s="69"/>
      <c r="O146" s="69"/>
      <c r="P146" s="69"/>
      <c r="Q146" s="69"/>
      <c r="R146" s="69"/>
      <c r="S146" s="69"/>
      <c r="T146" s="69"/>
      <c r="U146" s="69"/>
      <c r="V146" s="68"/>
      <c r="W146" s="69"/>
      <c r="X146" s="69"/>
      <c r="Y146" s="69"/>
      <c r="Z146" s="69"/>
      <c r="AA146" s="69"/>
      <c r="AB146" s="69"/>
    </row>
    <row r="147" spans="1:28" hidden="1" x14ac:dyDescent="0.25">
      <c r="A147" s="67" t="s">
        <v>220</v>
      </c>
      <c r="B147" s="67">
        <v>410</v>
      </c>
      <c r="C147" s="67">
        <v>610</v>
      </c>
      <c r="D147" s="68">
        <f>E147+L147+U147+V147</f>
        <v>0</v>
      </c>
      <c r="E147" s="68">
        <f>SUM(F147:K147)</f>
        <v>0</v>
      </c>
      <c r="F147" s="69"/>
      <c r="G147" s="69"/>
      <c r="H147" s="69"/>
      <c r="I147" s="69"/>
      <c r="J147" s="69"/>
      <c r="K147" s="69"/>
      <c r="L147" s="68">
        <f>SUM(M147:S147)</f>
        <v>0</v>
      </c>
      <c r="M147" s="69"/>
      <c r="N147" s="69"/>
      <c r="O147" s="69"/>
      <c r="P147" s="69"/>
      <c r="Q147" s="69"/>
      <c r="R147" s="69"/>
      <c r="S147" s="69"/>
      <c r="T147" s="69"/>
      <c r="U147" s="69"/>
      <c r="V147" s="68">
        <f>SUM(W147:AB147)</f>
        <v>0</v>
      </c>
      <c r="W147" s="69"/>
      <c r="X147" s="69"/>
      <c r="Y147" s="69"/>
      <c r="Z147" s="69"/>
      <c r="AA147" s="69"/>
      <c r="AB147" s="69"/>
    </row>
    <row r="148" spans="1:28" hidden="1" x14ac:dyDescent="0.25">
      <c r="A148" s="67" t="s">
        <v>221</v>
      </c>
      <c r="B148" s="67">
        <v>420</v>
      </c>
      <c r="C148" s="67"/>
      <c r="D148" s="68">
        <f>E148+L148+U148+V148</f>
        <v>0</v>
      </c>
      <c r="E148" s="68">
        <f>SUM(F148:K148)</f>
        <v>0</v>
      </c>
      <c r="F148" s="69"/>
      <c r="G148" s="69"/>
      <c r="H148" s="69"/>
      <c r="I148" s="69"/>
      <c r="J148" s="69"/>
      <c r="K148" s="69"/>
      <c r="L148" s="68">
        <f>SUM(M148:S148)</f>
        <v>0</v>
      </c>
      <c r="M148" s="69"/>
      <c r="N148" s="69"/>
      <c r="O148" s="69"/>
      <c r="P148" s="69"/>
      <c r="Q148" s="69"/>
      <c r="R148" s="69"/>
      <c r="S148" s="69"/>
      <c r="T148" s="69"/>
      <c r="U148" s="69"/>
      <c r="V148" s="68">
        <f>SUM(W148:AB148)</f>
        <v>0</v>
      </c>
      <c r="W148" s="69"/>
      <c r="X148" s="69"/>
      <c r="Y148" s="69"/>
      <c r="Z148" s="69"/>
      <c r="AA148" s="69"/>
      <c r="AB148" s="69"/>
    </row>
    <row r="149" spans="1:28" x14ac:dyDescent="0.25">
      <c r="A149" s="67" t="s">
        <v>222</v>
      </c>
      <c r="B149" s="67">
        <v>500</v>
      </c>
      <c r="C149" s="67" t="s">
        <v>121</v>
      </c>
      <c r="D149" s="68">
        <f>E149+L149+U149+V149</f>
        <v>0</v>
      </c>
      <c r="E149" s="68">
        <f>SUM(F149:K149)</f>
        <v>0</v>
      </c>
      <c r="F149" s="69"/>
      <c r="G149" s="69"/>
      <c r="H149" s="69"/>
      <c r="I149" s="69"/>
      <c r="J149" s="69"/>
      <c r="K149" s="69"/>
      <c r="L149" s="68">
        <f>SUM(M149:T149)</f>
        <v>0</v>
      </c>
      <c r="M149" s="69"/>
      <c r="N149" s="69"/>
      <c r="O149" s="69"/>
      <c r="P149" s="69"/>
      <c r="Q149" s="69"/>
      <c r="R149" s="69"/>
      <c r="S149" s="69"/>
      <c r="T149" s="69"/>
      <c r="U149" s="69"/>
      <c r="V149" s="68">
        <f>SUM(W149:AB149)</f>
        <v>0</v>
      </c>
      <c r="W149" s="69"/>
      <c r="X149" s="69"/>
      <c r="Y149" s="69"/>
      <c r="Z149" s="69"/>
      <c r="AA149" s="69"/>
      <c r="AB149" s="69"/>
    </row>
    <row r="150" spans="1:28" x14ac:dyDescent="0.25">
      <c r="A150" s="67" t="s">
        <v>223</v>
      </c>
      <c r="B150" s="67">
        <v>600</v>
      </c>
      <c r="C150" s="67" t="s">
        <v>121</v>
      </c>
      <c r="D150" s="68">
        <f>E150+L150+U150+V150</f>
        <v>118100</v>
      </c>
      <c r="E150" s="68">
        <f>SUM(F150:K150)</f>
        <v>118100</v>
      </c>
      <c r="F150" s="69">
        <f t="shared" ref="F150:K150" si="45">F149+F10-F53+F33</f>
        <v>0</v>
      </c>
      <c r="G150" s="69">
        <f t="shared" si="45"/>
        <v>0</v>
      </c>
      <c r="H150" s="69">
        <f t="shared" si="45"/>
        <v>0</v>
      </c>
      <c r="I150" s="69">
        <f t="shared" si="45"/>
        <v>0</v>
      </c>
      <c r="J150" s="69">
        <f t="shared" si="45"/>
        <v>0</v>
      </c>
      <c r="K150" s="69">
        <f t="shared" si="45"/>
        <v>118100</v>
      </c>
      <c r="L150" s="68">
        <f>SUM(M150:S150)</f>
        <v>0</v>
      </c>
      <c r="M150" s="69">
        <f t="shared" ref="M150:R150" si="46">M149+M10-M53+M33</f>
        <v>0</v>
      </c>
      <c r="N150" s="69">
        <f t="shared" si="46"/>
        <v>0</v>
      </c>
      <c r="O150" s="69">
        <f t="shared" si="46"/>
        <v>0</v>
      </c>
      <c r="P150" s="69">
        <f t="shared" si="46"/>
        <v>0</v>
      </c>
      <c r="Q150" s="69">
        <f t="shared" si="46"/>
        <v>0</v>
      </c>
      <c r="R150" s="69">
        <f t="shared" si="46"/>
        <v>0</v>
      </c>
      <c r="S150" s="69">
        <f>S149+S10-S53</f>
        <v>0</v>
      </c>
      <c r="T150" s="69">
        <f>T149+T10-T53</f>
        <v>0</v>
      </c>
      <c r="U150" s="69">
        <v>0</v>
      </c>
      <c r="V150" s="68">
        <f>SUM(W150:AB150)</f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f>AA149+AA10-AA53</f>
        <v>0</v>
      </c>
      <c r="AB150" s="69">
        <f>AB149+AB10-AB53</f>
        <v>0</v>
      </c>
    </row>
    <row r="151" spans="1:28" hidden="1" x14ac:dyDescent="0.25"/>
    <row r="153" spans="1:28" x14ac:dyDescent="0.25">
      <c r="H153" s="70">
        <f>H72/H59*100</f>
        <v>30.200083914616876</v>
      </c>
      <c r="T153" s="70">
        <f>T72/T59*100</f>
        <v>30.201972757162988</v>
      </c>
    </row>
  </sheetData>
  <autoFilter ref="A9:AB150"/>
  <mergeCells count="12">
    <mergeCell ref="U7:U8"/>
    <mergeCell ref="V7:AB7"/>
    <mergeCell ref="A2:K2"/>
    <mergeCell ref="A3:K3"/>
    <mergeCell ref="A5:A8"/>
    <mergeCell ref="B5:B8"/>
    <mergeCell ref="C5:C8"/>
    <mergeCell ref="D5:AB5"/>
    <mergeCell ref="D6:D8"/>
    <mergeCell ref="E6:AB6"/>
    <mergeCell ref="E7:K7"/>
    <mergeCell ref="L7:T7"/>
  </mergeCells>
  <pageMargins left="0" right="0" top="0.78740157480314965" bottom="3.937007874015748E-2" header="0.31496062992125984" footer="0.31496062992125984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R20"/>
  <sheetViews>
    <sheetView workbookViewId="0">
      <selection activeCell="J12" sqref="J12"/>
    </sheetView>
  </sheetViews>
  <sheetFormatPr defaultRowHeight="15" x14ac:dyDescent="0.25"/>
  <cols>
    <col min="1" max="1" width="35.140625" bestFit="1" customWidth="1"/>
    <col min="2" max="2" width="9.140625" style="5"/>
    <col min="4" max="4" width="15.5703125" customWidth="1"/>
    <col min="5" max="6" width="14.5703125" customWidth="1"/>
    <col min="7" max="9" width="13.140625" bestFit="1" customWidth="1"/>
    <col min="10" max="12" width="10.140625" bestFit="1" customWidth="1"/>
  </cols>
  <sheetData>
    <row r="2" spans="1:18" ht="15.75" x14ac:dyDescent="0.25">
      <c r="A2" s="106" t="s">
        <v>244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8" ht="15.75" x14ac:dyDescent="0.25">
      <c r="A3" s="106" t="s">
        <v>245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8" ht="15.75" x14ac:dyDescent="0.25">
      <c r="A4" s="130" t="str">
        <f>'р.3 2019'!A3:K3</f>
        <v xml:space="preserve">« 23»  декабря  2019  г. 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6" spans="1:18" ht="30" customHeight="1" x14ac:dyDescent="0.25">
      <c r="A6" s="128" t="s">
        <v>6</v>
      </c>
      <c r="B6" s="129" t="s">
        <v>225</v>
      </c>
      <c r="C6" s="128" t="s">
        <v>238</v>
      </c>
      <c r="D6" s="128" t="s">
        <v>239</v>
      </c>
      <c r="E6" s="128"/>
      <c r="F6" s="128"/>
      <c r="G6" s="128"/>
      <c r="H6" s="128"/>
      <c r="I6" s="128"/>
      <c r="J6" s="128"/>
      <c r="K6" s="128"/>
      <c r="L6" s="128"/>
    </row>
    <row r="7" spans="1:18" x14ac:dyDescent="0.25">
      <c r="A7" s="128"/>
      <c r="B7" s="129"/>
      <c r="C7" s="128"/>
      <c r="D7" s="128" t="s">
        <v>240</v>
      </c>
      <c r="E7" s="128"/>
      <c r="F7" s="128"/>
      <c r="G7" s="128" t="s">
        <v>10</v>
      </c>
      <c r="H7" s="128"/>
      <c r="I7" s="128"/>
      <c r="J7" s="128"/>
      <c r="K7" s="128"/>
      <c r="L7" s="128"/>
    </row>
    <row r="8" spans="1:18" ht="78" customHeight="1" x14ac:dyDescent="0.25">
      <c r="A8" s="128"/>
      <c r="B8" s="129"/>
      <c r="C8" s="128"/>
      <c r="D8" s="128"/>
      <c r="E8" s="128"/>
      <c r="F8" s="128"/>
      <c r="G8" s="128" t="s">
        <v>241</v>
      </c>
      <c r="H8" s="128"/>
      <c r="I8" s="128"/>
      <c r="J8" s="128" t="s">
        <v>242</v>
      </c>
      <c r="K8" s="128"/>
      <c r="L8" s="128"/>
    </row>
    <row r="9" spans="1:18" ht="48" x14ac:dyDescent="0.25">
      <c r="A9" s="128"/>
      <c r="B9" s="129"/>
      <c r="C9" s="128"/>
      <c r="D9" s="35" t="s">
        <v>407</v>
      </c>
      <c r="E9" s="35" t="s">
        <v>405</v>
      </c>
      <c r="F9" s="35" t="s">
        <v>406</v>
      </c>
      <c r="G9" s="94" t="s">
        <v>407</v>
      </c>
      <c r="H9" s="94" t="s">
        <v>405</v>
      </c>
      <c r="I9" s="94" t="s">
        <v>406</v>
      </c>
      <c r="J9" s="94" t="s">
        <v>407</v>
      </c>
      <c r="K9" s="94" t="s">
        <v>405</v>
      </c>
      <c r="L9" s="94" t="s">
        <v>406</v>
      </c>
    </row>
    <row r="10" spans="1:18" x14ac:dyDescent="0.25">
      <c r="A10" s="11">
        <v>1</v>
      </c>
      <c r="B10" s="11">
        <v>2</v>
      </c>
      <c r="C10" s="11">
        <v>3</v>
      </c>
      <c r="D10" s="12">
        <v>4</v>
      </c>
      <c r="E10" s="11">
        <v>5</v>
      </c>
      <c r="F10" s="11">
        <v>6</v>
      </c>
      <c r="G10" s="11">
        <v>7</v>
      </c>
      <c r="H10" s="12">
        <v>8</v>
      </c>
      <c r="I10" s="11">
        <v>9</v>
      </c>
      <c r="J10" s="11">
        <v>10</v>
      </c>
      <c r="K10" s="11">
        <v>11</v>
      </c>
      <c r="L10" s="12">
        <v>12</v>
      </c>
    </row>
    <row r="11" spans="1:18" ht="39.950000000000003" customHeight="1" x14ac:dyDescent="0.25">
      <c r="A11" s="4" t="s">
        <v>234</v>
      </c>
      <c r="B11" s="6" t="s">
        <v>243</v>
      </c>
      <c r="C11" s="3" t="s">
        <v>121</v>
      </c>
      <c r="D11" s="89">
        <f>D12+D14</f>
        <v>3939310.8</v>
      </c>
      <c r="E11" s="89">
        <f>E12+E14</f>
        <v>2260200</v>
      </c>
      <c r="F11" s="89">
        <f>F12+F14</f>
        <v>2260200</v>
      </c>
      <c r="G11" s="89">
        <f t="shared" ref="G11:L11" si="0">G12+G14</f>
        <v>3939310.8</v>
      </c>
      <c r="H11" s="89">
        <f t="shared" si="0"/>
        <v>2260200</v>
      </c>
      <c r="I11" s="89">
        <f t="shared" si="0"/>
        <v>2260200</v>
      </c>
      <c r="J11" s="89">
        <f t="shared" si="0"/>
        <v>0</v>
      </c>
      <c r="K11" s="89">
        <f t="shared" si="0"/>
        <v>0</v>
      </c>
      <c r="L11" s="89">
        <f t="shared" si="0"/>
        <v>0</v>
      </c>
    </row>
    <row r="12" spans="1:18" ht="60" customHeight="1" x14ac:dyDescent="0.25">
      <c r="A12" s="8" t="s">
        <v>235</v>
      </c>
      <c r="B12" s="6">
        <v>1001</v>
      </c>
      <c r="C12" s="3" t="s">
        <v>121</v>
      </c>
      <c r="D12" s="89">
        <f>G12+J12</f>
        <v>0</v>
      </c>
      <c r="E12" s="89">
        <f>H12+K12</f>
        <v>0</v>
      </c>
      <c r="F12" s="89">
        <f>I12+L12</f>
        <v>0</v>
      </c>
      <c r="G12" s="7"/>
      <c r="H12" s="7"/>
      <c r="I12" s="7"/>
      <c r="J12" s="7"/>
      <c r="K12" s="7"/>
      <c r="L12" s="7"/>
    </row>
    <row r="13" spans="1:18" ht="20.100000000000001" customHeight="1" x14ac:dyDescent="0.25">
      <c r="A13" s="8" t="s">
        <v>236</v>
      </c>
      <c r="B13" s="6" t="s">
        <v>236</v>
      </c>
      <c r="C13" s="3" t="s">
        <v>121</v>
      </c>
      <c r="D13" s="90"/>
      <c r="E13" s="90"/>
      <c r="F13" s="90"/>
      <c r="G13" s="7"/>
      <c r="H13" s="7"/>
      <c r="I13" s="7"/>
      <c r="J13" s="7"/>
      <c r="K13" s="7"/>
      <c r="L13" s="7"/>
    </row>
    <row r="14" spans="1:18" ht="39.950000000000003" customHeight="1" x14ac:dyDescent="0.25">
      <c r="A14" s="4" t="s">
        <v>237</v>
      </c>
      <c r="B14" s="6">
        <v>2001</v>
      </c>
      <c r="C14" s="3"/>
      <c r="D14" s="89">
        <f>G14+J14</f>
        <v>3939310.8</v>
      </c>
      <c r="E14" s="89">
        <f>H14+K14</f>
        <v>2260200</v>
      </c>
      <c r="F14" s="89">
        <f>I14+L14</f>
        <v>2260200</v>
      </c>
      <c r="G14" s="91">
        <f>'р.3 2019'!E100+'р.3 2019'!L100</f>
        <v>3939310.8</v>
      </c>
      <c r="H14" s="91">
        <f>'р.3 2020'!E99+'р.3 2020'!L99</f>
        <v>2260200</v>
      </c>
      <c r="I14" s="91">
        <f>'р.3 2021'!E99+'р.3 2021'!L99</f>
        <v>2260200</v>
      </c>
      <c r="J14" s="91">
        <f>'р.3 2019'!V100</f>
        <v>0</v>
      </c>
      <c r="K14" s="91">
        <f>'р.3 2020'!T99</f>
        <v>0</v>
      </c>
      <c r="L14" s="91">
        <f>'р.3 2021'!V99</f>
        <v>0</v>
      </c>
    </row>
    <row r="15" spans="1:18" ht="20.100000000000001" customHeight="1" x14ac:dyDescent="0.25">
      <c r="A15" s="8" t="s">
        <v>236</v>
      </c>
      <c r="B15" s="6" t="s">
        <v>236</v>
      </c>
      <c r="C15" s="3"/>
      <c r="D15" s="7"/>
      <c r="E15" s="7"/>
      <c r="F15" s="7"/>
      <c r="G15" s="91"/>
      <c r="H15" s="91"/>
      <c r="I15" s="91"/>
      <c r="J15" s="91"/>
      <c r="K15" s="91"/>
      <c r="L15" s="91"/>
      <c r="P15" s="96"/>
      <c r="Q15" s="96"/>
      <c r="R15" s="96"/>
    </row>
    <row r="20" spans="1:12" ht="30.6" customHeight="1" x14ac:dyDescent="0.25">
      <c r="A20" s="127" t="s">
        <v>372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</row>
  </sheetData>
  <mergeCells count="12">
    <mergeCell ref="A20:L20"/>
    <mergeCell ref="A2:L2"/>
    <mergeCell ref="A3:L3"/>
    <mergeCell ref="A6:A9"/>
    <mergeCell ref="B6:B9"/>
    <mergeCell ref="C6:C9"/>
    <mergeCell ref="D6:L6"/>
    <mergeCell ref="D7:F8"/>
    <mergeCell ref="G7:L7"/>
    <mergeCell ref="G8:I8"/>
    <mergeCell ref="J8:L8"/>
    <mergeCell ref="A4:L4"/>
  </mergeCells>
  <phoneticPr fontId="24" type="noConversion"/>
  <pageMargins left="0.47244094488188981" right="0.47244094488188981" top="0.86614173228346458" bottom="0.47244094488188981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K287"/>
  <sheetViews>
    <sheetView workbookViewId="0">
      <selection activeCell="B1" sqref="B1"/>
    </sheetView>
  </sheetViews>
  <sheetFormatPr defaultRowHeight="15" x14ac:dyDescent="0.25"/>
  <cols>
    <col min="1" max="1" width="1.7109375" customWidth="1"/>
    <col min="2" max="2" width="39.7109375" customWidth="1"/>
    <col min="3" max="3" width="10.7109375" customWidth="1"/>
    <col min="4" max="4" width="34.42578125" customWidth="1"/>
  </cols>
  <sheetData>
    <row r="1" spans="2:4" x14ac:dyDescent="0.25">
      <c r="B1" s="13"/>
      <c r="C1" s="13"/>
      <c r="D1" s="13"/>
    </row>
    <row r="2" spans="2:4" ht="15.75" x14ac:dyDescent="0.25">
      <c r="B2" s="114" t="s">
        <v>246</v>
      </c>
      <c r="C2" s="114"/>
      <c r="D2" s="114"/>
    </row>
    <row r="3" spans="2:4" ht="15.75" x14ac:dyDescent="0.25">
      <c r="B3" s="114" t="s">
        <v>247</v>
      </c>
      <c r="C3" s="114"/>
      <c r="D3" s="114"/>
    </row>
    <row r="4" spans="2:4" ht="15.75" x14ac:dyDescent="0.25">
      <c r="B4" s="114" t="s">
        <v>3</v>
      </c>
      <c r="C4" s="114"/>
      <c r="D4" s="114"/>
    </row>
    <row r="5" spans="2:4" ht="15.75" x14ac:dyDescent="0.25">
      <c r="B5" s="114" t="s">
        <v>248</v>
      </c>
      <c r="C5" s="114"/>
      <c r="D5" s="114"/>
    </row>
    <row r="6" spans="2:4" x14ac:dyDescent="0.25">
      <c r="B6" s="1"/>
      <c r="C6" s="13"/>
      <c r="D6" s="13"/>
    </row>
    <row r="7" spans="2:4" ht="30" x14ac:dyDescent="0.25">
      <c r="B7" s="33" t="s">
        <v>6</v>
      </c>
      <c r="C7" s="33" t="s">
        <v>225</v>
      </c>
      <c r="D7" s="33" t="s">
        <v>249</v>
      </c>
    </row>
    <row r="8" spans="2:4" x14ac:dyDescent="0.25">
      <c r="B8" s="33">
        <v>1</v>
      </c>
      <c r="C8" s="33">
        <v>2</v>
      </c>
      <c r="D8" s="33">
        <v>3</v>
      </c>
    </row>
    <row r="9" spans="2:4" x14ac:dyDescent="0.25">
      <c r="B9" s="34" t="s">
        <v>222</v>
      </c>
      <c r="C9" s="33">
        <v>10</v>
      </c>
      <c r="D9" s="34"/>
    </row>
    <row r="10" spans="2:4" x14ac:dyDescent="0.25">
      <c r="B10" s="34" t="s">
        <v>223</v>
      </c>
      <c r="C10" s="33">
        <v>20</v>
      </c>
      <c r="D10" s="34"/>
    </row>
    <row r="11" spans="2:4" x14ac:dyDescent="0.25">
      <c r="B11" s="34" t="s">
        <v>250</v>
      </c>
      <c r="C11" s="33">
        <v>30</v>
      </c>
      <c r="D11" s="34"/>
    </row>
    <row r="12" spans="2:4" x14ac:dyDescent="0.25">
      <c r="B12" s="34"/>
      <c r="C12" s="34"/>
      <c r="D12" s="34"/>
    </row>
    <row r="13" spans="2:4" x14ac:dyDescent="0.25">
      <c r="B13" s="34" t="s">
        <v>251</v>
      </c>
      <c r="C13" s="33">
        <v>40</v>
      </c>
      <c r="D13" s="34"/>
    </row>
    <row r="14" spans="2:4" x14ac:dyDescent="0.25">
      <c r="B14" s="34"/>
      <c r="C14" s="34"/>
      <c r="D14" s="34"/>
    </row>
    <row r="15" spans="2:4" x14ac:dyDescent="0.25">
      <c r="B15" s="1"/>
      <c r="C15" s="13"/>
      <c r="D15" s="13"/>
    </row>
    <row r="16" spans="2:4" ht="15.75" x14ac:dyDescent="0.25">
      <c r="B16" s="15" t="s">
        <v>252</v>
      </c>
      <c r="C16" s="15"/>
      <c r="D16" s="15"/>
    </row>
    <row r="17" spans="2:4" x14ac:dyDescent="0.25">
      <c r="B17" s="1"/>
      <c r="C17" s="13"/>
      <c r="D17" s="13"/>
    </row>
    <row r="18" spans="2:4" ht="30" x14ac:dyDescent="0.25">
      <c r="B18" s="33" t="s">
        <v>6</v>
      </c>
      <c r="C18" s="33" t="s">
        <v>225</v>
      </c>
      <c r="D18" s="33" t="s">
        <v>253</v>
      </c>
    </row>
    <row r="19" spans="2:4" x14ac:dyDescent="0.25">
      <c r="B19" s="33">
        <v>1</v>
      </c>
      <c r="C19" s="33">
        <v>2</v>
      </c>
      <c r="D19" s="33">
        <v>3</v>
      </c>
    </row>
    <row r="20" spans="2:4" x14ac:dyDescent="0.25">
      <c r="B20" s="34" t="s">
        <v>254</v>
      </c>
      <c r="C20" s="33">
        <v>10</v>
      </c>
      <c r="D20" s="34"/>
    </row>
    <row r="21" spans="2:4" ht="59.45" customHeight="1" x14ac:dyDescent="0.25">
      <c r="B21" s="34" t="s">
        <v>255</v>
      </c>
      <c r="C21" s="33">
        <v>20</v>
      </c>
      <c r="D21" s="34"/>
    </row>
    <row r="22" spans="2:4" x14ac:dyDescent="0.25">
      <c r="B22" s="1"/>
      <c r="C22" s="13"/>
      <c r="D22" s="13"/>
    </row>
    <row r="23" spans="2:4" ht="15.75" x14ac:dyDescent="0.25">
      <c r="B23" s="132" t="s">
        <v>256</v>
      </c>
      <c r="C23" s="132"/>
      <c r="D23" s="132"/>
    </row>
    <row r="24" spans="2:4" ht="15.75" x14ac:dyDescent="0.25">
      <c r="B24" s="132" t="s">
        <v>257</v>
      </c>
      <c r="C24" s="132"/>
      <c r="D24" s="132"/>
    </row>
    <row r="25" spans="2:4" ht="15.75" x14ac:dyDescent="0.25">
      <c r="B25" s="132" t="s">
        <v>380</v>
      </c>
      <c r="C25" s="132"/>
      <c r="D25" s="132"/>
    </row>
    <row r="26" spans="2:4" ht="15.75" x14ac:dyDescent="0.25">
      <c r="B26" s="132" t="s">
        <v>258</v>
      </c>
      <c r="C26" s="132"/>
      <c r="D26" s="132"/>
    </row>
    <row r="27" spans="2:4" ht="15.75" hidden="1" x14ac:dyDescent="0.25">
      <c r="B27" s="132" t="s">
        <v>259</v>
      </c>
      <c r="C27" s="132"/>
      <c r="D27" s="132"/>
    </row>
    <row r="28" spans="2:4" ht="15.75" hidden="1" x14ac:dyDescent="0.25">
      <c r="B28" s="132" t="s">
        <v>260</v>
      </c>
      <c r="C28" s="132"/>
      <c r="D28" s="132"/>
    </row>
    <row r="29" spans="2:4" ht="15.75" hidden="1" x14ac:dyDescent="0.25">
      <c r="B29" s="132" t="s">
        <v>261</v>
      </c>
      <c r="C29" s="132"/>
      <c r="D29" s="132"/>
    </row>
    <row r="30" spans="2:4" ht="15.75" hidden="1" x14ac:dyDescent="0.25">
      <c r="B30" s="132" t="s">
        <v>258</v>
      </c>
      <c r="C30" s="132"/>
      <c r="D30" s="132"/>
    </row>
    <row r="31" spans="2:4" ht="22.5" customHeight="1" x14ac:dyDescent="0.25">
      <c r="B31" s="132" t="s">
        <v>428</v>
      </c>
      <c r="C31" s="132"/>
      <c r="D31" s="132"/>
    </row>
    <row r="32" spans="2:4" ht="15.75" x14ac:dyDescent="0.25">
      <c r="B32" s="132" t="s">
        <v>429</v>
      </c>
      <c r="C32" s="132"/>
      <c r="D32" s="132"/>
    </row>
    <row r="33" spans="2:4" ht="15.75" x14ac:dyDescent="0.25">
      <c r="B33" s="132" t="s">
        <v>258</v>
      </c>
      <c r="C33" s="132"/>
      <c r="D33" s="132"/>
    </row>
    <row r="34" spans="2:4" ht="15.6" x14ac:dyDescent="0.3">
      <c r="B34" s="16"/>
      <c r="C34" s="17"/>
      <c r="D34" s="17"/>
    </row>
    <row r="35" spans="2:4" ht="15.75" x14ac:dyDescent="0.25">
      <c r="B35" s="132" t="s">
        <v>435</v>
      </c>
      <c r="C35" s="132"/>
      <c r="D35" s="132"/>
    </row>
    <row r="36" spans="2:4" ht="15.75" x14ac:dyDescent="0.25">
      <c r="B36" s="132" t="s">
        <v>265</v>
      </c>
      <c r="C36" s="132"/>
      <c r="D36" s="132"/>
    </row>
    <row r="37" spans="2:4" ht="15.75" x14ac:dyDescent="0.25">
      <c r="B37" s="132" t="s">
        <v>264</v>
      </c>
      <c r="C37" s="132"/>
      <c r="D37" s="132"/>
    </row>
    <row r="38" spans="2:4" ht="15.75" x14ac:dyDescent="0.25">
      <c r="B38" s="16"/>
      <c r="C38" s="17"/>
      <c r="D38" s="17"/>
    </row>
    <row r="39" spans="2:4" ht="15.75" x14ac:dyDescent="0.25">
      <c r="B39" s="16" t="s">
        <v>262</v>
      </c>
      <c r="C39" s="17"/>
      <c r="D39" s="17"/>
    </row>
    <row r="40" spans="2:4" x14ac:dyDescent="0.25">
      <c r="B40" s="18"/>
      <c r="C40" s="13"/>
      <c r="D40" s="13"/>
    </row>
    <row r="41" spans="2:4" x14ac:dyDescent="0.25">
      <c r="B41" s="135" t="s">
        <v>263</v>
      </c>
      <c r="C41" s="135"/>
      <c r="D41" s="135"/>
    </row>
    <row r="42" spans="2:4" x14ac:dyDescent="0.25">
      <c r="B42" s="19"/>
      <c r="C42" s="13"/>
      <c r="D42" s="13"/>
    </row>
    <row r="43" spans="2:4" x14ac:dyDescent="0.25">
      <c r="B43" s="19"/>
      <c r="C43" s="13"/>
      <c r="D43" s="13"/>
    </row>
    <row r="44" spans="2:4" x14ac:dyDescent="0.25">
      <c r="B44" s="19"/>
      <c r="C44" s="13"/>
      <c r="D44" s="13"/>
    </row>
    <row r="45" spans="2:4" x14ac:dyDescent="0.25">
      <c r="B45" s="19"/>
      <c r="C45" s="13"/>
      <c r="D45" s="13"/>
    </row>
    <row r="47" spans="2:4" s="20" customFormat="1" x14ac:dyDescent="0.25">
      <c r="B47" s="21"/>
    </row>
    <row r="48" spans="2:4" s="20" customFormat="1" x14ac:dyDescent="0.25">
      <c r="B48" s="21"/>
    </row>
    <row r="49" spans="2:2" s="20" customFormat="1" x14ac:dyDescent="0.25">
      <c r="B49" s="21"/>
    </row>
    <row r="50" spans="2:2" s="20" customFormat="1" x14ac:dyDescent="0.25">
      <c r="B50" s="21"/>
    </row>
    <row r="51" spans="2:2" s="20" customFormat="1" x14ac:dyDescent="0.25">
      <c r="B51" s="21"/>
    </row>
    <row r="52" spans="2:2" s="20" customFormat="1" x14ac:dyDescent="0.25">
      <c r="B52" s="21"/>
    </row>
    <row r="53" spans="2:2" s="20" customFormat="1" x14ac:dyDescent="0.25">
      <c r="B53" s="21"/>
    </row>
    <row r="54" spans="2:2" s="20" customFormat="1" x14ac:dyDescent="0.25">
      <c r="B54" s="21"/>
    </row>
    <row r="55" spans="2:2" s="20" customFormat="1" x14ac:dyDescent="0.25">
      <c r="B55" s="21"/>
    </row>
    <row r="56" spans="2:2" s="20" customFormat="1" x14ac:dyDescent="0.25">
      <c r="B56" s="21"/>
    </row>
    <row r="57" spans="2:2" s="20" customFormat="1" ht="15.75" x14ac:dyDescent="0.25">
      <c r="B57" s="14"/>
    </row>
    <row r="58" spans="2:2" s="20" customFormat="1" ht="15.75" x14ac:dyDescent="0.25">
      <c r="B58" s="14"/>
    </row>
    <row r="59" spans="2:2" s="20" customFormat="1" ht="15.75" x14ac:dyDescent="0.25">
      <c r="B59" s="14"/>
    </row>
    <row r="60" spans="2:2" s="20" customFormat="1" ht="15.75" x14ac:dyDescent="0.25">
      <c r="B60" s="22"/>
    </row>
    <row r="61" spans="2:2" s="20" customFormat="1" ht="15.75" x14ac:dyDescent="0.25">
      <c r="B61" s="22"/>
    </row>
    <row r="62" spans="2:2" s="20" customFormat="1" ht="15.75" x14ac:dyDescent="0.25">
      <c r="B62" s="22"/>
    </row>
    <row r="63" spans="2:2" s="20" customFormat="1" ht="15.75" x14ac:dyDescent="0.25">
      <c r="B63" s="22"/>
    </row>
    <row r="64" spans="2:2" s="20" customFormat="1" ht="15.75" x14ac:dyDescent="0.25">
      <c r="B64" s="22"/>
    </row>
    <row r="65" spans="2:11" s="20" customFormat="1" ht="15.75" x14ac:dyDescent="0.25">
      <c r="B65" s="22"/>
    </row>
    <row r="66" spans="2:11" s="20" customFormat="1" ht="15.75" x14ac:dyDescent="0.25">
      <c r="B66" s="22"/>
    </row>
    <row r="67" spans="2:11" s="20" customFormat="1" ht="15.75" x14ac:dyDescent="0.25">
      <c r="B67" s="22"/>
    </row>
    <row r="68" spans="2:11" s="20" customFormat="1" ht="30" customHeight="1" x14ac:dyDescent="0.25">
      <c r="B68" s="131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2:11" s="20" customFormat="1" x14ac:dyDescent="0.25">
      <c r="B69" s="131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2:11" s="20" customFormat="1" x14ac:dyDescent="0.25">
      <c r="B70" s="131"/>
      <c r="C70" s="131"/>
      <c r="D70" s="131"/>
      <c r="E70" s="131"/>
      <c r="F70" s="23"/>
      <c r="G70" s="23"/>
      <c r="H70" s="23"/>
      <c r="I70" s="131"/>
      <c r="J70" s="131"/>
      <c r="K70" s="131"/>
    </row>
    <row r="71" spans="2:11" s="20" customFormat="1" x14ac:dyDescent="0.25"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2:11" s="20" customFormat="1" x14ac:dyDescent="0.25"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2:11" s="20" customFormat="1" x14ac:dyDescent="0.25"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2:11" s="20" customFormat="1" x14ac:dyDescent="0.25"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2:11" s="20" customFormat="1" x14ac:dyDescent="0.25">
      <c r="B75" s="134"/>
      <c r="C75" s="134"/>
      <c r="D75" s="24"/>
      <c r="E75" s="24"/>
      <c r="F75" s="24"/>
      <c r="G75" s="24"/>
      <c r="H75" s="24"/>
      <c r="I75" s="25"/>
      <c r="J75" s="24"/>
      <c r="K75" s="24"/>
    </row>
    <row r="76" spans="2:11" s="20" customFormat="1" x14ac:dyDescent="0.25">
      <c r="B76" s="26"/>
    </row>
    <row r="77" spans="2:11" s="20" customFormat="1" ht="15.75" x14ac:dyDescent="0.25">
      <c r="B77" s="14"/>
    </row>
    <row r="78" spans="2:11" s="20" customFormat="1" ht="15.75" x14ac:dyDescent="0.25">
      <c r="B78" s="14"/>
    </row>
    <row r="79" spans="2:11" s="20" customFormat="1" x14ac:dyDescent="0.25">
      <c r="B79" s="26"/>
    </row>
    <row r="80" spans="2:11" s="20" customFormat="1" x14ac:dyDescent="0.25">
      <c r="B80" s="23"/>
      <c r="C80" s="23"/>
      <c r="D80" s="23"/>
      <c r="E80" s="23"/>
      <c r="F80" s="23"/>
      <c r="G80" s="23"/>
    </row>
    <row r="81" spans="2:7" s="20" customFormat="1" x14ac:dyDescent="0.25">
      <c r="B81" s="23"/>
      <c r="C81" s="23"/>
      <c r="D81" s="23"/>
      <c r="E81" s="23"/>
      <c r="F81" s="23"/>
      <c r="G81" s="23"/>
    </row>
    <row r="82" spans="2:7" s="20" customFormat="1" x14ac:dyDescent="0.25">
      <c r="B82" s="23"/>
      <c r="C82" s="23"/>
      <c r="D82" s="23"/>
      <c r="E82" s="23"/>
      <c r="F82" s="23"/>
      <c r="G82" s="23"/>
    </row>
    <row r="83" spans="2:7" s="20" customFormat="1" x14ac:dyDescent="0.25">
      <c r="B83" s="23"/>
      <c r="C83" s="23"/>
      <c r="D83" s="23"/>
      <c r="E83" s="23"/>
      <c r="F83" s="23"/>
      <c r="G83" s="23"/>
    </row>
    <row r="84" spans="2:7" s="20" customFormat="1" x14ac:dyDescent="0.25">
      <c r="B84" s="23"/>
      <c r="C84" s="27"/>
      <c r="D84" s="23"/>
      <c r="E84" s="23"/>
      <c r="F84" s="23"/>
      <c r="G84" s="23"/>
    </row>
    <row r="85" spans="2:7" s="20" customFormat="1" x14ac:dyDescent="0.25">
      <c r="B85" s="26"/>
    </row>
    <row r="86" spans="2:7" s="20" customFormat="1" ht="15.75" x14ac:dyDescent="0.25">
      <c r="B86" s="14"/>
    </row>
    <row r="87" spans="2:7" s="20" customFormat="1" ht="15.75" x14ac:dyDescent="0.25">
      <c r="B87" s="14"/>
    </row>
    <row r="88" spans="2:7" s="20" customFormat="1" ht="15.75" x14ac:dyDescent="0.25">
      <c r="B88" s="14"/>
    </row>
    <row r="89" spans="2:7" s="20" customFormat="1" ht="15.75" x14ac:dyDescent="0.25">
      <c r="B89" s="14"/>
    </row>
    <row r="90" spans="2:7" s="20" customFormat="1" ht="15.75" x14ac:dyDescent="0.25">
      <c r="B90" s="14"/>
    </row>
    <row r="91" spans="2:7" s="20" customFormat="1" ht="15.75" x14ac:dyDescent="0.25">
      <c r="B91" s="14"/>
    </row>
    <row r="92" spans="2:7" s="20" customFormat="1" ht="15.75" x14ac:dyDescent="0.25">
      <c r="B92" s="14"/>
    </row>
    <row r="93" spans="2:7" s="20" customFormat="1" x14ac:dyDescent="0.25">
      <c r="B93" s="26"/>
    </row>
    <row r="94" spans="2:7" s="20" customFormat="1" x14ac:dyDescent="0.25">
      <c r="B94" s="23"/>
      <c r="C94" s="23"/>
      <c r="D94" s="23"/>
      <c r="E94" s="23"/>
      <c r="F94" s="23"/>
      <c r="G94" s="23"/>
    </row>
    <row r="95" spans="2:7" s="20" customFormat="1" x14ac:dyDescent="0.25">
      <c r="B95" s="23"/>
      <c r="C95" s="23"/>
      <c r="D95" s="23"/>
      <c r="E95" s="23"/>
      <c r="F95" s="23"/>
      <c r="G95" s="23"/>
    </row>
    <row r="96" spans="2:7" s="20" customFormat="1" x14ac:dyDescent="0.25">
      <c r="B96" s="23"/>
      <c r="C96" s="23"/>
      <c r="D96" s="23"/>
      <c r="E96" s="23"/>
      <c r="F96" s="23"/>
      <c r="G96" s="23"/>
    </row>
    <row r="97" spans="2:7" s="20" customFormat="1" x14ac:dyDescent="0.25">
      <c r="B97" s="23"/>
      <c r="C97" s="23"/>
      <c r="D97" s="23"/>
      <c r="E97" s="23"/>
      <c r="F97" s="23"/>
      <c r="G97" s="23"/>
    </row>
    <row r="98" spans="2:7" s="20" customFormat="1" x14ac:dyDescent="0.25">
      <c r="B98" s="23"/>
      <c r="C98" s="27"/>
      <c r="D98" s="23"/>
      <c r="E98" s="23"/>
      <c r="F98" s="23"/>
      <c r="G98" s="23"/>
    </row>
    <row r="99" spans="2:7" s="20" customFormat="1" x14ac:dyDescent="0.25">
      <c r="B99" s="26"/>
    </row>
    <row r="100" spans="2:7" s="20" customFormat="1" ht="15.75" x14ac:dyDescent="0.25">
      <c r="B100" s="14"/>
    </row>
    <row r="101" spans="2:7" s="20" customFormat="1" ht="15.75" x14ac:dyDescent="0.25">
      <c r="B101" s="14"/>
    </row>
    <row r="102" spans="2:7" s="20" customFormat="1" ht="15.75" x14ac:dyDescent="0.25">
      <c r="B102" s="14"/>
    </row>
    <row r="103" spans="2:7" s="20" customFormat="1" ht="15.75" x14ac:dyDescent="0.25">
      <c r="B103" s="14"/>
    </row>
    <row r="104" spans="2:7" s="20" customFormat="1" x14ac:dyDescent="0.25">
      <c r="B104" s="26"/>
    </row>
    <row r="105" spans="2:7" s="20" customFormat="1" x14ac:dyDescent="0.25">
      <c r="B105" s="23"/>
      <c r="C105" s="23"/>
      <c r="D105" s="23"/>
      <c r="E105" s="23"/>
    </row>
    <row r="106" spans="2:7" s="20" customFormat="1" x14ac:dyDescent="0.25">
      <c r="B106" s="23"/>
      <c r="C106" s="23"/>
      <c r="D106" s="23"/>
      <c r="E106" s="23"/>
    </row>
    <row r="107" spans="2:7" s="20" customFormat="1" x14ac:dyDescent="0.25">
      <c r="B107" s="9"/>
      <c r="C107" s="24"/>
      <c r="D107" s="9"/>
      <c r="E107" s="9"/>
    </row>
    <row r="108" spans="2:7" s="20" customFormat="1" x14ac:dyDescent="0.25">
      <c r="B108" s="133"/>
      <c r="C108" s="25"/>
      <c r="D108" s="133"/>
      <c r="E108" s="133"/>
    </row>
    <row r="109" spans="2:7" s="20" customFormat="1" x14ac:dyDescent="0.25">
      <c r="B109" s="133"/>
      <c r="C109" s="25"/>
      <c r="D109" s="133"/>
      <c r="E109" s="133"/>
    </row>
    <row r="110" spans="2:7" s="20" customFormat="1" x14ac:dyDescent="0.25">
      <c r="B110" s="9"/>
      <c r="C110" s="28"/>
      <c r="D110" s="9"/>
      <c r="E110" s="9"/>
    </row>
    <row r="111" spans="2:7" s="20" customFormat="1" x14ac:dyDescent="0.25">
      <c r="B111" s="9"/>
      <c r="C111" s="24"/>
      <c r="D111" s="9"/>
      <c r="E111" s="9"/>
    </row>
    <row r="112" spans="2:7" s="20" customFormat="1" x14ac:dyDescent="0.25">
      <c r="B112" s="9"/>
      <c r="C112" s="24"/>
      <c r="D112" s="9"/>
      <c r="E112" s="9"/>
    </row>
    <row r="113" spans="2:5" s="20" customFormat="1" x14ac:dyDescent="0.25">
      <c r="B113" s="133"/>
      <c r="C113" s="28"/>
      <c r="D113" s="133"/>
      <c r="E113" s="133"/>
    </row>
    <row r="114" spans="2:5" s="20" customFormat="1" x14ac:dyDescent="0.25">
      <c r="B114" s="133"/>
      <c r="C114" s="24"/>
      <c r="D114" s="133"/>
      <c r="E114" s="133"/>
    </row>
    <row r="115" spans="2:5" s="20" customFormat="1" x14ac:dyDescent="0.25">
      <c r="B115" s="9"/>
      <c r="C115" s="24"/>
      <c r="D115" s="9"/>
      <c r="E115" s="9"/>
    </row>
    <row r="116" spans="2:5" s="20" customFormat="1" x14ac:dyDescent="0.25">
      <c r="B116" s="9"/>
      <c r="C116" s="24"/>
      <c r="D116" s="9"/>
      <c r="E116" s="9"/>
    </row>
    <row r="117" spans="2:5" s="20" customFormat="1" x14ac:dyDescent="0.25">
      <c r="B117" s="9"/>
      <c r="C117" s="29"/>
      <c r="D117" s="9"/>
      <c r="E117" s="9"/>
    </row>
    <row r="118" spans="2:5" s="20" customFormat="1" x14ac:dyDescent="0.25">
      <c r="B118" s="9"/>
      <c r="C118" s="29"/>
      <c r="D118" s="9"/>
      <c r="E118" s="9"/>
    </row>
    <row r="119" spans="2:5" s="20" customFormat="1" x14ac:dyDescent="0.25">
      <c r="B119" s="9"/>
      <c r="C119" s="24"/>
      <c r="D119" s="9"/>
      <c r="E119" s="9"/>
    </row>
    <row r="120" spans="2:5" s="20" customFormat="1" x14ac:dyDescent="0.25">
      <c r="B120" s="9"/>
      <c r="C120" s="27"/>
      <c r="D120" s="9"/>
      <c r="E120" s="9"/>
    </row>
    <row r="121" spans="2:5" s="20" customFormat="1" x14ac:dyDescent="0.25">
      <c r="B121" s="26"/>
    </row>
    <row r="122" spans="2:5" s="20" customFormat="1" x14ac:dyDescent="0.25">
      <c r="B122" s="30"/>
    </row>
    <row r="123" spans="2:5" s="20" customFormat="1" ht="15.75" x14ac:dyDescent="0.25">
      <c r="B123" s="22"/>
    </row>
    <row r="124" spans="2:5" s="20" customFormat="1" x14ac:dyDescent="0.25">
      <c r="B124" s="31"/>
    </row>
    <row r="125" spans="2:5" s="20" customFormat="1" ht="15.75" x14ac:dyDescent="0.25">
      <c r="B125" s="22"/>
    </row>
    <row r="126" spans="2:5" s="20" customFormat="1" ht="15.75" x14ac:dyDescent="0.25">
      <c r="B126" s="22"/>
    </row>
    <row r="127" spans="2:5" s="20" customFormat="1" ht="15.75" x14ac:dyDescent="0.25">
      <c r="B127" s="22"/>
    </row>
    <row r="128" spans="2:5" s="20" customFormat="1" ht="15.75" x14ac:dyDescent="0.25">
      <c r="B128" s="22"/>
    </row>
    <row r="129" spans="2:6" s="20" customFormat="1" ht="15.75" x14ac:dyDescent="0.25">
      <c r="B129" s="22"/>
    </row>
    <row r="130" spans="2:6" s="20" customFormat="1" ht="15.75" x14ac:dyDescent="0.25">
      <c r="B130" s="14"/>
    </row>
    <row r="131" spans="2:6" s="20" customFormat="1" ht="15.75" x14ac:dyDescent="0.25">
      <c r="B131" s="14"/>
    </row>
    <row r="132" spans="2:6" s="20" customFormat="1" ht="15.75" x14ac:dyDescent="0.25">
      <c r="B132" s="22"/>
    </row>
    <row r="133" spans="2:6" s="20" customFormat="1" ht="15.75" x14ac:dyDescent="0.25">
      <c r="B133" s="22"/>
    </row>
    <row r="134" spans="2:6" s="20" customFormat="1" ht="15.75" x14ac:dyDescent="0.25">
      <c r="B134" s="22"/>
    </row>
    <row r="135" spans="2:6" s="20" customFormat="1" x14ac:dyDescent="0.25">
      <c r="B135" s="26"/>
    </row>
    <row r="136" spans="2:6" s="20" customFormat="1" x14ac:dyDescent="0.25">
      <c r="B136" s="23"/>
      <c r="C136" s="23"/>
      <c r="D136" s="23"/>
      <c r="E136" s="23"/>
      <c r="F136" s="23"/>
    </row>
    <row r="137" spans="2:6" s="20" customFormat="1" x14ac:dyDescent="0.25">
      <c r="B137" s="23"/>
      <c r="C137" s="23"/>
      <c r="D137" s="23"/>
      <c r="E137" s="23"/>
      <c r="F137" s="23"/>
    </row>
    <row r="138" spans="2:6" s="20" customFormat="1" x14ac:dyDescent="0.25">
      <c r="B138" s="23"/>
      <c r="C138" s="23"/>
      <c r="D138" s="23"/>
      <c r="E138" s="23"/>
      <c r="F138" s="23"/>
    </row>
    <row r="139" spans="2:6" s="20" customFormat="1" x14ac:dyDescent="0.25">
      <c r="B139" s="23"/>
      <c r="C139" s="23"/>
      <c r="D139" s="23"/>
      <c r="E139" s="23"/>
      <c r="F139" s="23"/>
    </row>
    <row r="140" spans="2:6" s="20" customFormat="1" x14ac:dyDescent="0.25">
      <c r="B140" s="23"/>
      <c r="C140" s="27"/>
      <c r="D140" s="23"/>
      <c r="E140" s="23"/>
      <c r="F140" s="23"/>
    </row>
    <row r="141" spans="2:6" s="20" customFormat="1" x14ac:dyDescent="0.25">
      <c r="B141" s="10"/>
    </row>
    <row r="142" spans="2:6" s="20" customFormat="1" ht="15.75" x14ac:dyDescent="0.25">
      <c r="B142" s="14"/>
    </row>
    <row r="143" spans="2:6" s="20" customFormat="1" ht="15.75" x14ac:dyDescent="0.25">
      <c r="B143" s="14"/>
    </row>
    <row r="144" spans="2:6" s="20" customFormat="1" ht="15.75" x14ac:dyDescent="0.25">
      <c r="B144" s="14"/>
    </row>
    <row r="145" spans="2:6" s="20" customFormat="1" ht="15.75" x14ac:dyDescent="0.25">
      <c r="B145" s="22"/>
    </row>
    <row r="146" spans="2:6" s="20" customFormat="1" ht="15.75" x14ac:dyDescent="0.25">
      <c r="B146" s="22"/>
    </row>
    <row r="147" spans="2:6" s="20" customFormat="1" x14ac:dyDescent="0.25">
      <c r="B147" s="26"/>
    </row>
    <row r="148" spans="2:6" s="20" customFormat="1" x14ac:dyDescent="0.25">
      <c r="B148" s="23"/>
      <c r="C148" s="23"/>
      <c r="D148" s="23"/>
      <c r="E148" s="23"/>
      <c r="F148" s="23"/>
    </row>
    <row r="149" spans="2:6" s="20" customFormat="1" x14ac:dyDescent="0.25">
      <c r="B149" s="23"/>
      <c r="C149" s="23"/>
      <c r="D149" s="23"/>
      <c r="E149" s="23"/>
      <c r="F149" s="23"/>
    </row>
    <row r="150" spans="2:6" s="20" customFormat="1" x14ac:dyDescent="0.25">
      <c r="B150" s="23"/>
      <c r="C150" s="23"/>
      <c r="D150" s="23"/>
      <c r="E150" s="23"/>
      <c r="F150" s="23"/>
    </row>
    <row r="151" spans="2:6" s="20" customFormat="1" x14ac:dyDescent="0.25">
      <c r="B151" s="23"/>
      <c r="C151" s="23"/>
      <c r="D151" s="23"/>
      <c r="E151" s="23"/>
      <c r="F151" s="23"/>
    </row>
    <row r="152" spans="2:6" s="20" customFormat="1" x14ac:dyDescent="0.25">
      <c r="B152" s="23"/>
      <c r="C152" s="27"/>
      <c r="D152" s="23"/>
      <c r="E152" s="23"/>
      <c r="F152" s="23"/>
    </row>
    <row r="153" spans="2:6" s="20" customFormat="1" x14ac:dyDescent="0.25">
      <c r="B153" s="26"/>
    </row>
    <row r="154" spans="2:6" s="20" customFormat="1" ht="15.75" x14ac:dyDescent="0.25">
      <c r="B154" s="14"/>
    </row>
    <row r="155" spans="2:6" s="20" customFormat="1" ht="15.75" x14ac:dyDescent="0.25">
      <c r="B155" s="14"/>
    </row>
    <row r="156" spans="2:6" s="20" customFormat="1" ht="15.75" x14ac:dyDescent="0.25">
      <c r="B156" s="22"/>
    </row>
    <row r="157" spans="2:6" s="20" customFormat="1" ht="15.75" x14ac:dyDescent="0.25">
      <c r="B157" s="22"/>
    </row>
    <row r="158" spans="2:6" s="20" customFormat="1" ht="15.75" x14ac:dyDescent="0.25">
      <c r="B158" s="22"/>
    </row>
    <row r="159" spans="2:6" s="20" customFormat="1" ht="15.75" x14ac:dyDescent="0.25">
      <c r="B159" s="22"/>
    </row>
    <row r="160" spans="2:6" s="20" customFormat="1" x14ac:dyDescent="0.25">
      <c r="B160" s="23"/>
      <c r="C160" s="23"/>
      <c r="D160" s="23"/>
      <c r="E160" s="23"/>
      <c r="F160" s="23"/>
    </row>
    <row r="161" spans="2:6" s="20" customFormat="1" x14ac:dyDescent="0.25">
      <c r="B161" s="23"/>
      <c r="C161" s="23"/>
      <c r="D161" s="23"/>
      <c r="E161" s="23"/>
      <c r="F161" s="23"/>
    </row>
    <row r="162" spans="2:6" s="20" customFormat="1" x14ac:dyDescent="0.25">
      <c r="B162" s="23"/>
      <c r="C162" s="23"/>
      <c r="D162" s="23"/>
      <c r="E162" s="23"/>
      <c r="F162" s="23"/>
    </row>
    <row r="163" spans="2:6" s="20" customFormat="1" x14ac:dyDescent="0.25">
      <c r="B163" s="23"/>
      <c r="C163" s="23"/>
      <c r="D163" s="23"/>
      <c r="E163" s="23"/>
      <c r="F163" s="23"/>
    </row>
    <row r="164" spans="2:6" s="20" customFormat="1" x14ac:dyDescent="0.25">
      <c r="B164" s="23"/>
      <c r="C164" s="27"/>
      <c r="D164" s="23"/>
      <c r="E164" s="23"/>
      <c r="F164" s="23"/>
    </row>
    <row r="165" spans="2:6" s="20" customFormat="1" x14ac:dyDescent="0.25">
      <c r="B165" s="26"/>
    </row>
    <row r="166" spans="2:6" s="20" customFormat="1" ht="15.75" x14ac:dyDescent="0.25">
      <c r="B166" s="14"/>
    </row>
    <row r="167" spans="2:6" s="20" customFormat="1" ht="15.75" x14ac:dyDescent="0.25">
      <c r="B167" s="14"/>
    </row>
    <row r="168" spans="2:6" s="20" customFormat="1" ht="15.75" x14ac:dyDescent="0.25">
      <c r="B168" s="14"/>
    </row>
    <row r="169" spans="2:6" s="20" customFormat="1" ht="15.75" x14ac:dyDescent="0.25">
      <c r="B169" s="22"/>
    </row>
    <row r="170" spans="2:6" s="20" customFormat="1" ht="15.75" x14ac:dyDescent="0.25">
      <c r="B170" s="22"/>
    </row>
    <row r="171" spans="2:6" s="20" customFormat="1" x14ac:dyDescent="0.25">
      <c r="B171" s="26"/>
    </row>
    <row r="172" spans="2:6" s="20" customFormat="1" x14ac:dyDescent="0.25">
      <c r="B172" s="23"/>
      <c r="C172" s="23"/>
      <c r="D172" s="23"/>
      <c r="E172" s="23"/>
      <c r="F172" s="23"/>
    </row>
    <row r="173" spans="2:6" s="20" customFormat="1" x14ac:dyDescent="0.25">
      <c r="B173" s="23"/>
      <c r="C173" s="23"/>
      <c r="D173" s="23"/>
      <c r="E173" s="23"/>
      <c r="F173" s="23"/>
    </row>
    <row r="174" spans="2:6" s="20" customFormat="1" x14ac:dyDescent="0.25">
      <c r="B174" s="23"/>
      <c r="C174" s="23"/>
      <c r="D174" s="23"/>
      <c r="E174" s="23"/>
      <c r="F174" s="23"/>
    </row>
    <row r="175" spans="2:6" s="20" customFormat="1" x14ac:dyDescent="0.25">
      <c r="B175" s="23"/>
      <c r="C175" s="23"/>
      <c r="D175" s="23"/>
      <c r="E175" s="23"/>
      <c r="F175" s="23"/>
    </row>
    <row r="176" spans="2:6" s="20" customFormat="1" x14ac:dyDescent="0.25">
      <c r="B176" s="23"/>
      <c r="C176" s="27"/>
      <c r="D176" s="23"/>
      <c r="E176" s="23"/>
      <c r="F176" s="23"/>
    </row>
    <row r="177" spans="2:7" s="20" customFormat="1" x14ac:dyDescent="0.25">
      <c r="B177" s="26"/>
    </row>
    <row r="178" spans="2:7" s="20" customFormat="1" ht="15.75" x14ac:dyDescent="0.25">
      <c r="B178" s="14"/>
    </row>
    <row r="179" spans="2:7" s="20" customFormat="1" ht="15.75" x14ac:dyDescent="0.25">
      <c r="B179" s="22"/>
    </row>
    <row r="180" spans="2:7" s="20" customFormat="1" ht="15.75" x14ac:dyDescent="0.25">
      <c r="B180" s="22"/>
    </row>
    <row r="181" spans="2:7" s="20" customFormat="1" ht="15.75" x14ac:dyDescent="0.25">
      <c r="B181" s="22"/>
    </row>
    <row r="182" spans="2:7" s="20" customFormat="1" ht="15.75" x14ac:dyDescent="0.25">
      <c r="B182" s="22"/>
    </row>
    <row r="183" spans="2:7" s="20" customFormat="1" ht="15.75" x14ac:dyDescent="0.25">
      <c r="B183" s="14"/>
    </row>
    <row r="184" spans="2:7" s="20" customFormat="1" x14ac:dyDescent="0.25">
      <c r="B184" s="26"/>
    </row>
    <row r="185" spans="2:7" s="20" customFormat="1" x14ac:dyDescent="0.25">
      <c r="B185" s="23"/>
      <c r="C185" s="23"/>
      <c r="D185" s="23"/>
      <c r="E185" s="23"/>
      <c r="F185" s="23"/>
      <c r="G185" s="23"/>
    </row>
    <row r="186" spans="2:7" s="20" customFormat="1" x14ac:dyDescent="0.25">
      <c r="B186" s="23"/>
      <c r="C186" s="23"/>
      <c r="D186" s="23"/>
      <c r="E186" s="23"/>
      <c r="F186" s="23"/>
      <c r="G186" s="23"/>
    </row>
    <row r="187" spans="2:7" s="20" customFormat="1" x14ac:dyDescent="0.25">
      <c r="B187" s="23"/>
      <c r="C187" s="23"/>
      <c r="D187" s="23"/>
      <c r="E187" s="23"/>
      <c r="F187" s="23"/>
      <c r="G187" s="23"/>
    </row>
    <row r="188" spans="2:7" s="20" customFormat="1" x14ac:dyDescent="0.25">
      <c r="B188" s="23"/>
      <c r="C188" s="23"/>
      <c r="D188" s="23"/>
      <c r="E188" s="23"/>
      <c r="F188" s="23"/>
      <c r="G188" s="23"/>
    </row>
    <row r="189" spans="2:7" s="20" customFormat="1" x14ac:dyDescent="0.25">
      <c r="B189" s="23"/>
      <c r="C189" s="27"/>
      <c r="D189" s="23"/>
      <c r="E189" s="23"/>
      <c r="F189" s="23"/>
      <c r="G189" s="23"/>
    </row>
    <row r="190" spans="2:7" s="20" customFormat="1" x14ac:dyDescent="0.25">
      <c r="B190" s="26"/>
    </row>
    <row r="191" spans="2:7" s="20" customFormat="1" ht="15.75" x14ac:dyDescent="0.25">
      <c r="B191" s="14"/>
    </row>
    <row r="192" spans="2:7" s="20" customFormat="1" ht="15.75" x14ac:dyDescent="0.25">
      <c r="B192" s="14"/>
    </row>
    <row r="193" spans="2:7" s="20" customFormat="1" x14ac:dyDescent="0.25">
      <c r="B193" s="23"/>
      <c r="C193" s="23"/>
      <c r="D193" s="23"/>
      <c r="E193" s="23"/>
      <c r="F193" s="23"/>
    </row>
    <row r="194" spans="2:7" s="20" customFormat="1" x14ac:dyDescent="0.25">
      <c r="B194" s="23"/>
      <c r="C194" s="23"/>
      <c r="D194" s="23"/>
      <c r="E194" s="23"/>
      <c r="F194" s="23"/>
    </row>
    <row r="195" spans="2:7" s="20" customFormat="1" x14ac:dyDescent="0.25">
      <c r="B195" s="23"/>
      <c r="C195" s="23"/>
      <c r="D195" s="23"/>
      <c r="E195" s="23"/>
      <c r="F195" s="23"/>
    </row>
    <row r="196" spans="2:7" s="20" customFormat="1" x14ac:dyDescent="0.25">
      <c r="B196" s="23"/>
      <c r="C196" s="23"/>
      <c r="D196" s="23"/>
      <c r="E196" s="23"/>
      <c r="F196" s="23"/>
    </row>
    <row r="197" spans="2:7" s="20" customFormat="1" x14ac:dyDescent="0.25">
      <c r="B197" s="23"/>
      <c r="C197" s="27"/>
      <c r="D197" s="23"/>
      <c r="E197" s="23"/>
      <c r="F197" s="23"/>
    </row>
    <row r="198" spans="2:7" s="20" customFormat="1" x14ac:dyDescent="0.25">
      <c r="B198" s="26"/>
    </row>
    <row r="199" spans="2:7" s="20" customFormat="1" ht="15.75" x14ac:dyDescent="0.25">
      <c r="B199" s="14"/>
    </row>
    <row r="200" spans="2:7" s="20" customFormat="1" x14ac:dyDescent="0.25">
      <c r="B200" s="30"/>
    </row>
    <row r="201" spans="2:7" s="20" customFormat="1" x14ac:dyDescent="0.25">
      <c r="B201" s="23"/>
      <c r="C201" s="23"/>
      <c r="D201" s="23"/>
      <c r="E201" s="23"/>
      <c r="F201" s="23"/>
      <c r="G201" s="23"/>
    </row>
    <row r="202" spans="2:7" s="20" customFormat="1" x14ac:dyDescent="0.25">
      <c r="B202" s="23"/>
      <c r="C202" s="23"/>
      <c r="D202" s="23"/>
      <c r="E202" s="23"/>
      <c r="F202" s="23"/>
      <c r="G202" s="23"/>
    </row>
    <row r="203" spans="2:7" s="20" customFormat="1" x14ac:dyDescent="0.25">
      <c r="B203" s="23"/>
      <c r="C203" s="23"/>
      <c r="D203" s="23"/>
      <c r="E203" s="23"/>
      <c r="F203" s="23"/>
      <c r="G203" s="23"/>
    </row>
    <row r="204" spans="2:7" s="20" customFormat="1" x14ac:dyDescent="0.25">
      <c r="B204" s="23"/>
      <c r="C204" s="23"/>
      <c r="D204" s="23"/>
      <c r="E204" s="23"/>
      <c r="F204" s="23"/>
      <c r="G204" s="23"/>
    </row>
    <row r="205" spans="2:7" s="20" customFormat="1" x14ac:dyDescent="0.25">
      <c r="B205" s="23"/>
      <c r="C205" s="27"/>
      <c r="D205" s="23"/>
      <c r="E205" s="23"/>
      <c r="F205" s="23"/>
      <c r="G205" s="23"/>
    </row>
    <row r="206" spans="2:7" s="20" customFormat="1" x14ac:dyDescent="0.25">
      <c r="B206" s="26"/>
    </row>
    <row r="207" spans="2:7" s="20" customFormat="1" ht="15.75" x14ac:dyDescent="0.25">
      <c r="B207" s="14"/>
    </row>
    <row r="208" spans="2:7" s="20" customFormat="1" ht="15.75" x14ac:dyDescent="0.25">
      <c r="B208" s="22"/>
    </row>
    <row r="209" spans="2:6" s="20" customFormat="1" x14ac:dyDescent="0.25">
      <c r="B209" s="23"/>
      <c r="C209" s="23"/>
      <c r="D209" s="23"/>
      <c r="E209" s="23"/>
      <c r="F209" s="23"/>
    </row>
    <row r="210" spans="2:6" s="20" customFormat="1" x14ac:dyDescent="0.25">
      <c r="B210" s="23"/>
      <c r="C210" s="23"/>
      <c r="D210" s="23"/>
      <c r="E210" s="23"/>
      <c r="F210" s="23"/>
    </row>
    <row r="211" spans="2:6" s="20" customFormat="1" x14ac:dyDescent="0.25">
      <c r="B211" s="23"/>
      <c r="C211" s="23"/>
      <c r="D211" s="23"/>
      <c r="E211" s="23"/>
      <c r="F211" s="23"/>
    </row>
    <row r="212" spans="2:6" s="20" customFormat="1" x14ac:dyDescent="0.25">
      <c r="B212" s="23"/>
      <c r="C212" s="23"/>
      <c r="D212" s="23"/>
      <c r="E212" s="23"/>
      <c r="F212" s="23"/>
    </row>
    <row r="213" spans="2:6" s="20" customFormat="1" x14ac:dyDescent="0.25">
      <c r="B213" s="23"/>
      <c r="C213" s="27"/>
      <c r="D213" s="23"/>
      <c r="E213" s="23"/>
      <c r="F213" s="23"/>
    </row>
    <row r="214" spans="2:6" s="20" customFormat="1" x14ac:dyDescent="0.25">
      <c r="B214" s="26"/>
    </row>
    <row r="215" spans="2:6" s="20" customFormat="1" ht="15.75" x14ac:dyDescent="0.25">
      <c r="B215" s="14"/>
    </row>
    <row r="216" spans="2:6" s="20" customFormat="1" ht="15.75" x14ac:dyDescent="0.25">
      <c r="B216" s="14"/>
    </row>
    <row r="217" spans="2:6" s="20" customFormat="1" x14ac:dyDescent="0.25">
      <c r="B217" s="26"/>
    </row>
    <row r="218" spans="2:6" s="20" customFormat="1" x14ac:dyDescent="0.25">
      <c r="B218" s="23"/>
      <c r="C218" s="23"/>
      <c r="D218" s="23"/>
      <c r="E218" s="23"/>
      <c r="F218" s="23"/>
    </row>
    <row r="219" spans="2:6" s="20" customFormat="1" x14ac:dyDescent="0.25">
      <c r="B219" s="23"/>
      <c r="C219" s="23"/>
      <c r="D219" s="23"/>
      <c r="E219" s="23"/>
      <c r="F219" s="23"/>
    </row>
    <row r="220" spans="2:6" s="20" customFormat="1" x14ac:dyDescent="0.25">
      <c r="B220" s="23"/>
      <c r="C220" s="23"/>
      <c r="D220" s="23"/>
      <c r="E220" s="23"/>
      <c r="F220" s="23"/>
    </row>
    <row r="221" spans="2:6" s="20" customFormat="1" x14ac:dyDescent="0.25">
      <c r="B221" s="23"/>
      <c r="C221" s="23"/>
      <c r="D221" s="23"/>
      <c r="E221" s="23"/>
      <c r="F221" s="23"/>
    </row>
    <row r="222" spans="2:6" s="20" customFormat="1" x14ac:dyDescent="0.25">
      <c r="B222" s="23"/>
      <c r="C222" s="27"/>
      <c r="D222" s="23"/>
      <c r="E222" s="23"/>
      <c r="F222" s="23"/>
    </row>
    <row r="223" spans="2:6" s="20" customFormat="1" x14ac:dyDescent="0.25">
      <c r="B223" s="26"/>
    </row>
    <row r="224" spans="2:6" s="20" customFormat="1" ht="15.75" x14ac:dyDescent="0.25">
      <c r="B224" s="14"/>
    </row>
    <row r="225" spans="2:6" s="20" customFormat="1" ht="15.75" x14ac:dyDescent="0.25">
      <c r="B225" s="14"/>
    </row>
    <row r="226" spans="2:6" s="20" customFormat="1" x14ac:dyDescent="0.25">
      <c r="B226" s="23"/>
      <c r="C226" s="23"/>
      <c r="D226" s="23"/>
      <c r="E226" s="23"/>
    </row>
    <row r="227" spans="2:6" s="20" customFormat="1" x14ac:dyDescent="0.25">
      <c r="B227" s="23"/>
      <c r="C227" s="23"/>
      <c r="D227" s="23"/>
      <c r="E227" s="23"/>
    </row>
    <row r="228" spans="2:6" s="20" customFormat="1" x14ac:dyDescent="0.25">
      <c r="B228" s="23"/>
      <c r="C228" s="23"/>
      <c r="D228" s="23"/>
      <c r="E228" s="23"/>
    </row>
    <row r="229" spans="2:6" s="20" customFormat="1" x14ac:dyDescent="0.25">
      <c r="B229" s="23"/>
      <c r="C229" s="23"/>
      <c r="D229" s="23"/>
      <c r="E229" s="23"/>
    </row>
    <row r="230" spans="2:6" s="20" customFormat="1" x14ac:dyDescent="0.25">
      <c r="B230" s="23"/>
      <c r="C230" s="27"/>
      <c r="D230" s="23"/>
      <c r="E230" s="23"/>
    </row>
    <row r="231" spans="2:6" s="20" customFormat="1" x14ac:dyDescent="0.25">
      <c r="B231" s="26"/>
    </row>
    <row r="232" spans="2:6" s="20" customFormat="1" ht="15.75" x14ac:dyDescent="0.25">
      <c r="B232" s="14"/>
    </row>
    <row r="233" spans="2:6" s="20" customFormat="1" ht="15.75" x14ac:dyDescent="0.25">
      <c r="B233" s="14"/>
    </row>
    <row r="234" spans="2:6" s="20" customFormat="1" x14ac:dyDescent="0.25">
      <c r="B234" s="26"/>
    </row>
    <row r="235" spans="2:6" s="20" customFormat="1" x14ac:dyDescent="0.25">
      <c r="B235" s="23"/>
      <c r="C235" s="23"/>
      <c r="D235" s="23"/>
      <c r="E235" s="23"/>
      <c r="F235" s="23"/>
    </row>
    <row r="236" spans="2:6" s="20" customFormat="1" x14ac:dyDescent="0.25">
      <c r="B236" s="23"/>
      <c r="C236" s="23"/>
      <c r="D236" s="23"/>
      <c r="E236" s="23"/>
      <c r="F236" s="23"/>
    </row>
    <row r="237" spans="2:6" s="20" customFormat="1" x14ac:dyDescent="0.25">
      <c r="B237" s="23"/>
      <c r="C237" s="23"/>
      <c r="D237" s="23"/>
      <c r="E237" s="23"/>
      <c r="F237" s="23"/>
    </row>
    <row r="238" spans="2:6" s="20" customFormat="1" x14ac:dyDescent="0.25">
      <c r="B238" s="23"/>
      <c r="C238" s="23"/>
      <c r="D238" s="23"/>
      <c r="E238" s="23"/>
      <c r="F238" s="23"/>
    </row>
    <row r="239" spans="2:6" s="20" customFormat="1" x14ac:dyDescent="0.25">
      <c r="B239" s="23"/>
      <c r="C239" s="27"/>
      <c r="D239" s="23"/>
      <c r="E239" s="23"/>
      <c r="F239" s="23"/>
    </row>
    <row r="240" spans="2:6" s="20" customFormat="1" x14ac:dyDescent="0.25">
      <c r="B240" s="32"/>
    </row>
    <row r="241" spans="2:2" s="20" customFormat="1" x14ac:dyDescent="0.25">
      <c r="B241" s="32"/>
    </row>
    <row r="242" spans="2:2" s="20" customFormat="1" x14ac:dyDescent="0.25">
      <c r="B242" s="10"/>
    </row>
    <row r="243" spans="2:2" s="20" customFormat="1" x14ac:dyDescent="0.25"/>
    <row r="244" spans="2:2" s="20" customFormat="1" x14ac:dyDescent="0.25"/>
    <row r="245" spans="2:2" s="20" customFormat="1" x14ac:dyDescent="0.25"/>
    <row r="246" spans="2:2" s="20" customFormat="1" x14ac:dyDescent="0.25"/>
    <row r="247" spans="2:2" s="20" customFormat="1" x14ac:dyDescent="0.25"/>
    <row r="248" spans="2:2" s="20" customFormat="1" x14ac:dyDescent="0.25"/>
    <row r="249" spans="2:2" s="20" customFormat="1" x14ac:dyDescent="0.25"/>
    <row r="250" spans="2:2" s="20" customFormat="1" x14ac:dyDescent="0.25"/>
    <row r="251" spans="2:2" s="20" customFormat="1" x14ac:dyDescent="0.25"/>
    <row r="252" spans="2:2" s="20" customFormat="1" x14ac:dyDescent="0.25"/>
    <row r="253" spans="2:2" s="20" customFormat="1" x14ac:dyDescent="0.25"/>
    <row r="254" spans="2:2" s="20" customFormat="1" x14ac:dyDescent="0.25"/>
    <row r="255" spans="2:2" s="20" customFormat="1" x14ac:dyDescent="0.25"/>
    <row r="256" spans="2:2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</sheetData>
  <mergeCells count="35">
    <mergeCell ref="B113:B114"/>
    <mergeCell ref="D113:D114"/>
    <mergeCell ref="E113:E114"/>
    <mergeCell ref="B2:D2"/>
    <mergeCell ref="B3:D3"/>
    <mergeCell ref="B5:D5"/>
    <mergeCell ref="B23:D23"/>
    <mergeCell ref="B24:D24"/>
    <mergeCell ref="B25:D25"/>
    <mergeCell ref="B26:D26"/>
    <mergeCell ref="B27:D27"/>
    <mergeCell ref="B28:D28"/>
    <mergeCell ref="B29:D29"/>
    <mergeCell ref="B41:D41"/>
    <mergeCell ref="B37:D37"/>
    <mergeCell ref="B31:D31"/>
    <mergeCell ref="B108:B109"/>
    <mergeCell ref="D108:D109"/>
    <mergeCell ref="E108:E109"/>
    <mergeCell ref="B68:B70"/>
    <mergeCell ref="C68:C70"/>
    <mergeCell ref="D68:D70"/>
    <mergeCell ref="E68:H68"/>
    <mergeCell ref="B75:C75"/>
    <mergeCell ref="B4:D4"/>
    <mergeCell ref="K68:K70"/>
    <mergeCell ref="E69:E70"/>
    <mergeCell ref="F69:H69"/>
    <mergeCell ref="I68:I70"/>
    <mergeCell ref="J68:J70"/>
    <mergeCell ref="B30:D30"/>
    <mergeCell ref="B32:D32"/>
    <mergeCell ref="B33:D33"/>
    <mergeCell ref="B35:D35"/>
    <mergeCell ref="B36:D36"/>
  </mergeCells>
  <phoneticPr fontId="24" type="noConversion"/>
  <pageMargins left="0.98425196850393704" right="0.47244094488188981" top="0.47244094488188981" bottom="0.47244094488188981" header="0.19685039370078741" footer="0.19685039370078741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2:K95"/>
  <sheetViews>
    <sheetView workbookViewId="0">
      <selection activeCell="F64" sqref="F64"/>
    </sheetView>
  </sheetViews>
  <sheetFormatPr defaultRowHeight="15" x14ac:dyDescent="0.25"/>
  <cols>
    <col min="1" max="1" width="35.7109375" customWidth="1"/>
    <col min="2" max="2" width="8.28515625" customWidth="1"/>
    <col min="3" max="4" width="13.28515625" customWidth="1"/>
    <col min="5" max="5" width="11.42578125" customWidth="1"/>
    <col min="6" max="6" width="12.5703125" customWidth="1"/>
    <col min="7" max="11" width="11.42578125" customWidth="1"/>
  </cols>
  <sheetData>
    <row r="2" spans="1:11" x14ac:dyDescent="0.25">
      <c r="A2" s="60" t="s">
        <v>360</v>
      </c>
    </row>
    <row r="3" spans="1:11" ht="15.75" x14ac:dyDescent="0.25">
      <c r="A3" s="59" t="s">
        <v>359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15.75" x14ac:dyDescent="0.25">
      <c r="A4" s="106" t="s">
        <v>379</v>
      </c>
      <c r="B4" s="106"/>
      <c r="C4" s="106"/>
      <c r="D4" s="106"/>
      <c r="E4" s="106"/>
      <c r="F4" s="106"/>
      <c r="G4" s="106"/>
      <c r="H4" s="106"/>
      <c r="I4" s="106"/>
      <c r="J4" s="46"/>
    </row>
    <row r="5" spans="1:11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3.45" customHeight="1" x14ac:dyDescent="0.25">
      <c r="A6" s="136" t="s">
        <v>224</v>
      </c>
      <c r="B6" s="136" t="s">
        <v>225</v>
      </c>
      <c r="C6" s="136" t="s">
        <v>226</v>
      </c>
      <c r="D6" s="137" t="s">
        <v>373</v>
      </c>
      <c r="E6" s="137"/>
      <c r="F6" s="137"/>
      <c r="G6" s="137"/>
      <c r="H6" s="137"/>
      <c r="I6" s="137"/>
      <c r="J6" s="137"/>
    </row>
    <row r="7" spans="1:11" ht="96.6" customHeight="1" x14ac:dyDescent="0.25">
      <c r="A7" s="136"/>
      <c r="B7" s="136"/>
      <c r="C7" s="136"/>
      <c r="D7" s="58" t="s">
        <v>228</v>
      </c>
      <c r="E7" s="58" t="s">
        <v>334</v>
      </c>
      <c r="F7" s="58" t="s">
        <v>335</v>
      </c>
      <c r="G7" s="58" t="s">
        <v>336</v>
      </c>
      <c r="H7" s="58" t="s">
        <v>339</v>
      </c>
      <c r="I7" s="58" t="s">
        <v>337</v>
      </c>
      <c r="J7" s="58" t="s">
        <v>338</v>
      </c>
    </row>
    <row r="8" spans="1:1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1" ht="15.75" x14ac:dyDescent="0.25">
      <c r="A9" s="43"/>
      <c r="B9" s="43"/>
      <c r="C9" s="43"/>
      <c r="D9" s="57">
        <f t="shared" ref="D9:J9" si="0">D94-D95-D10</f>
        <v>0</v>
      </c>
      <c r="E9" s="57">
        <f>E94-E95-E10</f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66" t="s">
        <v>374</v>
      </c>
    </row>
    <row r="10" spans="1:11" x14ac:dyDescent="0.25">
      <c r="A10" s="43" t="s">
        <v>120</v>
      </c>
      <c r="B10" s="43">
        <v>200</v>
      </c>
      <c r="C10" s="43" t="s">
        <v>121</v>
      </c>
      <c r="D10" s="47">
        <f>SUM(E10:J10)</f>
        <v>0</v>
      </c>
      <c r="E10" s="47">
        <f t="shared" ref="E10:J10" si="1">E12+E27+E37+E49+E51+E53</f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47">
        <f t="shared" si="1"/>
        <v>0</v>
      </c>
      <c r="J10" s="47">
        <f t="shared" si="1"/>
        <v>0</v>
      </c>
    </row>
    <row r="11" spans="1:11" x14ac:dyDescent="0.25">
      <c r="A11" s="43" t="s">
        <v>122</v>
      </c>
      <c r="B11" s="43"/>
      <c r="C11" s="43"/>
      <c r="D11" s="47"/>
      <c r="E11" s="41"/>
      <c r="F11" s="41"/>
      <c r="G11" s="41"/>
      <c r="H11" s="41"/>
      <c r="I11" s="41"/>
      <c r="J11" s="41"/>
    </row>
    <row r="12" spans="1:11" ht="25.5" x14ac:dyDescent="0.25">
      <c r="A12" s="43" t="s">
        <v>340</v>
      </c>
      <c r="B12" s="43">
        <v>210</v>
      </c>
      <c r="C12" s="43">
        <v>100</v>
      </c>
      <c r="D12" s="47">
        <f>SUM(E12:J12)</f>
        <v>0</v>
      </c>
      <c r="E12" s="47">
        <f t="shared" ref="E12:J12" si="2">E14</f>
        <v>0</v>
      </c>
      <c r="F12" s="47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</row>
    <row r="13" spans="1:11" x14ac:dyDescent="0.25">
      <c r="A13" s="43" t="s">
        <v>8</v>
      </c>
      <c r="B13" s="43"/>
      <c r="C13" s="43"/>
      <c r="D13" s="47"/>
      <c r="E13" s="41"/>
      <c r="F13" s="41"/>
      <c r="G13" s="41"/>
      <c r="H13" s="41"/>
      <c r="I13" s="41"/>
      <c r="J13" s="41"/>
    </row>
    <row r="14" spans="1:11" x14ac:dyDescent="0.25">
      <c r="A14" s="43" t="s">
        <v>123</v>
      </c>
      <c r="B14" s="43">
        <v>211</v>
      </c>
      <c r="C14" s="43">
        <v>110</v>
      </c>
      <c r="D14" s="47">
        <f>SUM(E14:J14)</f>
        <v>0</v>
      </c>
      <c r="E14" s="47">
        <f t="shared" ref="E14:J14" si="3">SUM(E16:E26)</f>
        <v>0</v>
      </c>
      <c r="F14" s="47">
        <f t="shared" si="3"/>
        <v>0</v>
      </c>
      <c r="G14" s="47">
        <f t="shared" si="3"/>
        <v>0</v>
      </c>
      <c r="H14" s="47">
        <f t="shared" si="3"/>
        <v>0</v>
      </c>
      <c r="I14" s="47">
        <f t="shared" si="3"/>
        <v>0</v>
      </c>
      <c r="J14" s="47">
        <f t="shared" si="3"/>
        <v>0</v>
      </c>
    </row>
    <row r="15" spans="1:11" x14ac:dyDescent="0.25">
      <c r="A15" s="43" t="s">
        <v>8</v>
      </c>
      <c r="B15" s="43"/>
      <c r="C15" s="43"/>
      <c r="D15" s="47"/>
      <c r="E15" s="41"/>
      <c r="F15" s="41"/>
      <c r="G15" s="41"/>
      <c r="H15" s="41"/>
      <c r="I15" s="41"/>
      <c r="J15" s="41"/>
    </row>
    <row r="16" spans="1:11" x14ac:dyDescent="0.25">
      <c r="A16" s="43" t="s">
        <v>124</v>
      </c>
      <c r="B16" s="43">
        <v>211.1</v>
      </c>
      <c r="C16" s="43" t="s">
        <v>283</v>
      </c>
      <c r="D16" s="47">
        <f t="shared" ref="D16:D25" si="4">SUM(E16:J16)</f>
        <v>0</v>
      </c>
      <c r="E16" s="41"/>
      <c r="F16" s="41"/>
      <c r="G16" s="41"/>
      <c r="H16" s="41"/>
      <c r="I16" s="41"/>
      <c r="J16" s="41"/>
    </row>
    <row r="17" spans="1:10" ht="25.5" x14ac:dyDescent="0.25">
      <c r="A17" s="43" t="s">
        <v>321</v>
      </c>
      <c r="B17" s="43">
        <v>211.2</v>
      </c>
      <c r="C17" s="43" t="s">
        <v>284</v>
      </c>
      <c r="D17" s="47">
        <f t="shared" si="4"/>
        <v>0</v>
      </c>
      <c r="E17" s="41"/>
      <c r="F17" s="41"/>
      <c r="G17" s="41"/>
      <c r="H17" s="41"/>
      <c r="I17" s="41"/>
      <c r="J17" s="41"/>
    </row>
    <row r="18" spans="1:10" ht="25.5" x14ac:dyDescent="0.25">
      <c r="A18" s="43" t="s">
        <v>125</v>
      </c>
      <c r="B18" s="43">
        <v>211.3</v>
      </c>
      <c r="C18" s="43" t="s">
        <v>126</v>
      </c>
      <c r="D18" s="47">
        <f t="shared" si="4"/>
        <v>0</v>
      </c>
      <c r="E18" s="41"/>
      <c r="F18" s="41"/>
      <c r="G18" s="41"/>
      <c r="H18" s="41"/>
      <c r="I18" s="41"/>
      <c r="J18" s="41"/>
    </row>
    <row r="19" spans="1:10" ht="63.75" x14ac:dyDescent="0.25">
      <c r="A19" s="43" t="s">
        <v>127</v>
      </c>
      <c r="B19" s="43">
        <v>211.4</v>
      </c>
      <c r="C19" s="43" t="s">
        <v>128</v>
      </c>
      <c r="D19" s="47">
        <f t="shared" si="4"/>
        <v>0</v>
      </c>
      <c r="E19" s="41"/>
      <c r="F19" s="41"/>
      <c r="G19" s="41"/>
      <c r="H19" s="41"/>
      <c r="I19" s="41"/>
      <c r="J19" s="41"/>
    </row>
    <row r="20" spans="1:10" ht="25.5" x14ac:dyDescent="0.25">
      <c r="A20" s="43" t="s">
        <v>129</v>
      </c>
      <c r="B20" s="43">
        <v>211.5</v>
      </c>
      <c r="C20" s="43" t="s">
        <v>285</v>
      </c>
      <c r="D20" s="47">
        <f t="shared" si="4"/>
        <v>0</v>
      </c>
      <c r="E20" s="41"/>
      <c r="F20" s="41"/>
      <c r="G20" s="41"/>
      <c r="H20" s="41"/>
      <c r="I20" s="41"/>
      <c r="J20" s="41"/>
    </row>
    <row r="21" spans="1:10" x14ac:dyDescent="0.25">
      <c r="A21" s="43" t="s">
        <v>130</v>
      </c>
      <c r="B21" s="43">
        <v>211.6</v>
      </c>
      <c r="C21" s="43" t="s">
        <v>131</v>
      </c>
      <c r="D21" s="47">
        <f t="shared" si="4"/>
        <v>0</v>
      </c>
      <c r="E21" s="41"/>
      <c r="F21" s="41"/>
      <c r="G21" s="41"/>
      <c r="H21" s="41"/>
      <c r="I21" s="41"/>
      <c r="J21" s="41"/>
    </row>
    <row r="22" spans="1:10" x14ac:dyDescent="0.25">
      <c r="A22" s="43" t="s">
        <v>132</v>
      </c>
      <c r="B22" s="43">
        <v>211.7</v>
      </c>
      <c r="C22" s="43" t="s">
        <v>286</v>
      </c>
      <c r="D22" s="47">
        <f t="shared" si="4"/>
        <v>0</v>
      </c>
      <c r="E22" s="41"/>
      <c r="F22" s="41"/>
      <c r="G22" s="41"/>
      <c r="H22" s="41"/>
      <c r="I22" s="41"/>
      <c r="J22" s="41"/>
    </row>
    <row r="23" spans="1:10" x14ac:dyDescent="0.25">
      <c r="A23" s="43" t="s">
        <v>133</v>
      </c>
      <c r="B23" s="43">
        <v>211.8</v>
      </c>
      <c r="C23" s="43" t="s">
        <v>287</v>
      </c>
      <c r="D23" s="47">
        <f t="shared" si="4"/>
        <v>0</v>
      </c>
      <c r="E23" s="41"/>
      <c r="F23" s="41"/>
      <c r="G23" s="41"/>
      <c r="H23" s="41"/>
      <c r="I23" s="41"/>
      <c r="J23" s="41"/>
    </row>
    <row r="24" spans="1:10" ht="63.75" x14ac:dyDescent="0.25">
      <c r="A24" s="43" t="s">
        <v>134</v>
      </c>
      <c r="B24" s="43">
        <v>211.9</v>
      </c>
      <c r="C24" s="43" t="s">
        <v>135</v>
      </c>
      <c r="D24" s="47">
        <f t="shared" si="4"/>
        <v>0</v>
      </c>
      <c r="E24" s="41"/>
      <c r="F24" s="41"/>
      <c r="G24" s="41"/>
      <c r="H24" s="41"/>
      <c r="I24" s="41"/>
      <c r="J24" s="41"/>
    </row>
    <row r="25" spans="1:10" ht="51" x14ac:dyDescent="0.25">
      <c r="A25" s="43" t="s">
        <v>136</v>
      </c>
      <c r="B25" s="43">
        <v>211.1</v>
      </c>
      <c r="C25" s="43" t="s">
        <v>137</v>
      </c>
      <c r="D25" s="47">
        <f t="shared" si="4"/>
        <v>0</v>
      </c>
      <c r="E25" s="41"/>
      <c r="F25" s="41"/>
      <c r="G25" s="41"/>
      <c r="H25" s="41"/>
      <c r="I25" s="41"/>
      <c r="J25" s="41"/>
    </row>
    <row r="26" spans="1:10" x14ac:dyDescent="0.25">
      <c r="A26" s="43" t="s">
        <v>138</v>
      </c>
      <c r="B26" s="43">
        <v>211.11</v>
      </c>
      <c r="C26" s="43" t="s">
        <v>288</v>
      </c>
      <c r="D26" s="47">
        <f>SUM(E26:J26)</f>
        <v>0</v>
      </c>
      <c r="E26" s="41"/>
      <c r="F26" s="41"/>
      <c r="G26" s="41"/>
      <c r="H26" s="41"/>
      <c r="I26" s="41"/>
      <c r="J26" s="41"/>
    </row>
    <row r="27" spans="1:10" ht="25.5" x14ac:dyDescent="0.25">
      <c r="A27" s="43" t="s">
        <v>139</v>
      </c>
      <c r="B27" s="43">
        <v>220</v>
      </c>
      <c r="C27" s="43">
        <v>300</v>
      </c>
      <c r="D27" s="47">
        <f>SUM(E27:J27)</f>
        <v>0</v>
      </c>
      <c r="E27" s="47">
        <f t="shared" ref="E27:J27" si="5">E29</f>
        <v>0</v>
      </c>
      <c r="F27" s="47">
        <f t="shared" si="5"/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</row>
    <row r="28" spans="1:10" x14ac:dyDescent="0.25">
      <c r="A28" s="43" t="s">
        <v>10</v>
      </c>
      <c r="B28" s="43"/>
      <c r="C28" s="43"/>
      <c r="D28" s="47"/>
      <c r="E28" s="41"/>
      <c r="F28" s="41"/>
      <c r="G28" s="41"/>
      <c r="H28" s="41"/>
      <c r="I28" s="41"/>
      <c r="J28" s="41"/>
    </row>
    <row r="29" spans="1:10" ht="38.25" x14ac:dyDescent="0.25">
      <c r="A29" s="43" t="s">
        <v>140</v>
      </c>
      <c r="B29" s="43">
        <v>221</v>
      </c>
      <c r="C29" s="43">
        <v>320</v>
      </c>
      <c r="D29" s="47">
        <f>SUM(E29:J29)</f>
        <v>0</v>
      </c>
      <c r="E29" s="47">
        <f t="shared" ref="E29:J29" si="6">SUM(E31:E36)</f>
        <v>0</v>
      </c>
      <c r="F29" s="47">
        <f t="shared" si="6"/>
        <v>0</v>
      </c>
      <c r="G29" s="47">
        <f t="shared" si="6"/>
        <v>0</v>
      </c>
      <c r="H29" s="47">
        <f t="shared" si="6"/>
        <v>0</v>
      </c>
      <c r="I29" s="47">
        <f t="shared" si="6"/>
        <v>0</v>
      </c>
      <c r="J29" s="47">
        <f t="shared" si="6"/>
        <v>0</v>
      </c>
    </row>
    <row r="30" spans="1:10" x14ac:dyDescent="0.25">
      <c r="A30" s="43" t="s">
        <v>8</v>
      </c>
      <c r="B30" s="44"/>
      <c r="C30" s="44"/>
      <c r="D30" s="47"/>
      <c r="E30" s="41"/>
      <c r="F30" s="41"/>
      <c r="G30" s="41"/>
      <c r="H30" s="41"/>
      <c r="I30" s="41"/>
      <c r="J30" s="41"/>
    </row>
    <row r="31" spans="1:10" x14ac:dyDescent="0.25">
      <c r="A31" s="43" t="s">
        <v>141</v>
      </c>
      <c r="B31" s="43">
        <v>221.1</v>
      </c>
      <c r="C31" s="43" t="s">
        <v>142</v>
      </c>
      <c r="D31" s="47">
        <f t="shared" ref="D31:D37" si="7">SUM(E31:J31)</f>
        <v>0</v>
      </c>
      <c r="E31" s="41"/>
      <c r="F31" s="41"/>
      <c r="G31" s="41"/>
      <c r="H31" s="41"/>
      <c r="I31" s="41"/>
      <c r="J31" s="41"/>
    </row>
    <row r="32" spans="1:10" ht="25.5" x14ac:dyDescent="0.25">
      <c r="A32" s="43" t="s">
        <v>322</v>
      </c>
      <c r="B32" s="43">
        <v>221.2</v>
      </c>
      <c r="C32" s="43" t="s">
        <v>143</v>
      </c>
      <c r="D32" s="47">
        <f t="shared" si="7"/>
        <v>0</v>
      </c>
      <c r="E32" s="41"/>
      <c r="F32" s="41"/>
      <c r="G32" s="41"/>
      <c r="H32" s="41"/>
      <c r="I32" s="41"/>
      <c r="J32" s="41"/>
    </row>
    <row r="33" spans="1:10" ht="38.25" x14ac:dyDescent="0.25">
      <c r="A33" s="43" t="s">
        <v>144</v>
      </c>
      <c r="B33" s="43">
        <v>221.3</v>
      </c>
      <c r="C33" s="43" t="s">
        <v>145</v>
      </c>
      <c r="D33" s="47">
        <f t="shared" si="7"/>
        <v>0</v>
      </c>
      <c r="E33" s="41"/>
      <c r="F33" s="41"/>
      <c r="G33" s="41"/>
      <c r="H33" s="41"/>
      <c r="I33" s="41"/>
      <c r="J33" s="41"/>
    </row>
    <row r="34" spans="1:10" x14ac:dyDescent="0.25">
      <c r="A34" s="43" t="s">
        <v>146</v>
      </c>
      <c r="B34" s="43">
        <v>222</v>
      </c>
      <c r="C34" s="43" t="s">
        <v>147</v>
      </c>
      <c r="D34" s="47">
        <f t="shared" si="7"/>
        <v>0</v>
      </c>
      <c r="E34" s="41"/>
      <c r="F34" s="41"/>
      <c r="G34" s="41"/>
      <c r="H34" s="41"/>
      <c r="I34" s="41"/>
      <c r="J34" s="41"/>
    </row>
    <row r="35" spans="1:10" x14ac:dyDescent="0.25">
      <c r="A35" s="43" t="s">
        <v>148</v>
      </c>
      <c r="B35" s="43">
        <v>223</v>
      </c>
      <c r="C35" s="43" t="s">
        <v>149</v>
      </c>
      <c r="D35" s="47">
        <f t="shared" si="7"/>
        <v>0</v>
      </c>
      <c r="E35" s="41"/>
      <c r="F35" s="41"/>
      <c r="G35" s="41"/>
      <c r="H35" s="41"/>
      <c r="I35" s="41"/>
      <c r="J35" s="41"/>
    </row>
    <row r="36" spans="1:10" x14ac:dyDescent="0.25">
      <c r="A36" s="43" t="s">
        <v>150</v>
      </c>
      <c r="B36" s="43">
        <v>224</v>
      </c>
      <c r="C36" s="43" t="s">
        <v>151</v>
      </c>
      <c r="D36" s="47">
        <f t="shared" si="7"/>
        <v>0</v>
      </c>
      <c r="E36" s="41"/>
      <c r="F36" s="41"/>
      <c r="G36" s="41"/>
      <c r="H36" s="41"/>
      <c r="I36" s="41"/>
      <c r="J36" s="41"/>
    </row>
    <row r="37" spans="1:10" ht="25.5" x14ac:dyDescent="0.25">
      <c r="A37" s="43" t="s">
        <v>152</v>
      </c>
      <c r="B37" s="43">
        <v>230</v>
      </c>
      <c r="C37" s="43">
        <v>800</v>
      </c>
      <c r="D37" s="47">
        <f t="shared" si="7"/>
        <v>0</v>
      </c>
      <c r="E37" s="47">
        <f t="shared" ref="E37:J37" si="8">E39+E42</f>
        <v>0</v>
      </c>
      <c r="F37" s="47">
        <f t="shared" si="8"/>
        <v>0</v>
      </c>
      <c r="G37" s="47">
        <f t="shared" si="8"/>
        <v>0</v>
      </c>
      <c r="H37" s="47">
        <f t="shared" si="8"/>
        <v>0</v>
      </c>
      <c r="I37" s="47">
        <f t="shared" si="8"/>
        <v>0</v>
      </c>
      <c r="J37" s="47">
        <f t="shared" si="8"/>
        <v>0</v>
      </c>
    </row>
    <row r="38" spans="1:10" x14ac:dyDescent="0.25">
      <c r="A38" s="43" t="s">
        <v>10</v>
      </c>
      <c r="B38" s="44"/>
      <c r="C38" s="44"/>
      <c r="D38" s="47"/>
      <c r="E38" s="41"/>
      <c r="F38" s="41"/>
      <c r="G38" s="41"/>
      <c r="H38" s="41"/>
      <c r="I38" s="41"/>
      <c r="J38" s="41"/>
    </row>
    <row r="39" spans="1:10" x14ac:dyDescent="0.25">
      <c r="A39" s="43" t="s">
        <v>153</v>
      </c>
      <c r="B39" s="43">
        <v>231</v>
      </c>
      <c r="C39" s="43">
        <v>830</v>
      </c>
      <c r="D39" s="47">
        <f>SUM(E39:J39)</f>
        <v>0</v>
      </c>
      <c r="E39" s="47">
        <f t="shared" ref="E39:J39" si="9">E41</f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7">
        <f t="shared" si="9"/>
        <v>0</v>
      </c>
    </row>
    <row r="40" spans="1:10" x14ac:dyDescent="0.25">
      <c r="A40" s="43" t="s">
        <v>8</v>
      </c>
      <c r="B40" s="45"/>
      <c r="C40" s="45"/>
      <c r="D40" s="48"/>
      <c r="E40" s="42"/>
      <c r="F40" s="42"/>
      <c r="G40" s="42"/>
      <c r="H40" s="42"/>
      <c r="I40" s="42"/>
      <c r="J40" s="42"/>
    </row>
    <row r="41" spans="1:10" ht="38.25" x14ac:dyDescent="0.25">
      <c r="A41" s="43" t="s">
        <v>154</v>
      </c>
      <c r="B41" s="43">
        <v>231.1</v>
      </c>
      <c r="C41" s="43" t="s">
        <v>155</v>
      </c>
      <c r="D41" s="47">
        <f>SUM(E41:J41)</f>
        <v>0</v>
      </c>
      <c r="E41" s="41"/>
      <c r="F41" s="41"/>
      <c r="G41" s="41"/>
      <c r="H41" s="41"/>
      <c r="I41" s="41"/>
      <c r="J41" s="41"/>
    </row>
    <row r="42" spans="1:10" ht="25.5" x14ac:dyDescent="0.25">
      <c r="A42" s="43" t="s">
        <v>156</v>
      </c>
      <c r="B42" s="43">
        <v>232</v>
      </c>
      <c r="C42" s="43">
        <v>850</v>
      </c>
      <c r="D42" s="47">
        <f>SUM(E42:J42)</f>
        <v>0</v>
      </c>
      <c r="E42" s="47">
        <f t="shared" ref="E42:J42" si="10">SUM(E44:E47)</f>
        <v>0</v>
      </c>
      <c r="F42" s="47">
        <f t="shared" si="10"/>
        <v>0</v>
      </c>
      <c r="G42" s="47">
        <f t="shared" si="10"/>
        <v>0</v>
      </c>
      <c r="H42" s="47">
        <f t="shared" si="10"/>
        <v>0</v>
      </c>
      <c r="I42" s="47">
        <f t="shared" si="10"/>
        <v>0</v>
      </c>
      <c r="J42" s="47">
        <f t="shared" si="10"/>
        <v>0</v>
      </c>
    </row>
    <row r="43" spans="1:10" x14ac:dyDescent="0.25">
      <c r="A43" s="43" t="s">
        <v>8</v>
      </c>
      <c r="B43" s="44"/>
      <c r="C43" s="44"/>
      <c r="D43" s="47"/>
      <c r="E43" s="41"/>
      <c r="F43" s="41"/>
      <c r="G43" s="41"/>
      <c r="H43" s="41"/>
      <c r="I43" s="41"/>
      <c r="J43" s="41"/>
    </row>
    <row r="44" spans="1:10" ht="25.5" x14ac:dyDescent="0.25">
      <c r="A44" s="43" t="s">
        <v>157</v>
      </c>
      <c r="B44" s="43">
        <v>232.1</v>
      </c>
      <c r="C44" s="43" t="s">
        <v>158</v>
      </c>
      <c r="D44" s="47">
        <f>SUM(E44:J44)</f>
        <v>0</v>
      </c>
      <c r="E44" s="41"/>
      <c r="F44" s="41"/>
      <c r="G44" s="41"/>
      <c r="H44" s="41"/>
      <c r="I44" s="41"/>
      <c r="J44" s="41"/>
    </row>
    <row r="45" spans="1:10" x14ac:dyDescent="0.25">
      <c r="A45" s="43" t="s">
        <v>159</v>
      </c>
      <c r="B45" s="43">
        <v>232.2</v>
      </c>
      <c r="C45" s="43" t="s">
        <v>160</v>
      </c>
      <c r="D45" s="47">
        <f>SUM(E45:J45)</f>
        <v>0</v>
      </c>
      <c r="E45" s="41"/>
      <c r="F45" s="41"/>
      <c r="G45" s="41"/>
      <c r="H45" s="41"/>
      <c r="I45" s="41"/>
      <c r="J45" s="41"/>
    </row>
    <row r="46" spans="1:10" ht="38.25" x14ac:dyDescent="0.25">
      <c r="A46" s="43" t="s">
        <v>161</v>
      </c>
      <c r="B46" s="43">
        <v>232.3</v>
      </c>
      <c r="C46" s="43" t="s">
        <v>162</v>
      </c>
      <c r="D46" s="47">
        <f>SUM(E46:J46)</f>
        <v>0</v>
      </c>
      <c r="E46" s="41"/>
      <c r="F46" s="41"/>
      <c r="G46" s="41"/>
      <c r="H46" s="41"/>
      <c r="I46" s="41"/>
      <c r="J46" s="41"/>
    </row>
    <row r="47" spans="1:10" x14ac:dyDescent="0.25">
      <c r="A47" s="43" t="s">
        <v>163</v>
      </c>
      <c r="B47" s="43">
        <v>232.4</v>
      </c>
      <c r="C47" s="43" t="s">
        <v>164</v>
      </c>
      <c r="D47" s="47">
        <f>SUM(E47:J47)</f>
        <v>0</v>
      </c>
      <c r="E47" s="41"/>
      <c r="F47" s="41"/>
      <c r="G47" s="41"/>
      <c r="H47" s="41"/>
      <c r="I47" s="41"/>
      <c r="J47" s="41"/>
    </row>
    <row r="48" spans="1:10" x14ac:dyDescent="0.25">
      <c r="A48" s="43"/>
      <c r="B48" s="43"/>
      <c r="C48" s="43"/>
      <c r="D48" s="47"/>
      <c r="E48" s="41"/>
      <c r="F48" s="41"/>
      <c r="G48" s="41"/>
      <c r="H48" s="41"/>
      <c r="I48" s="41"/>
      <c r="J48" s="41"/>
    </row>
    <row r="49" spans="1:10" ht="25.5" x14ac:dyDescent="0.25">
      <c r="A49" s="43" t="s">
        <v>165</v>
      </c>
      <c r="B49" s="43">
        <v>240</v>
      </c>
      <c r="C49" s="43"/>
      <c r="D49" s="47">
        <f>SUM(E49:J49)</f>
        <v>0</v>
      </c>
      <c r="E49" s="41"/>
      <c r="F49" s="41"/>
      <c r="G49" s="41"/>
      <c r="H49" s="41"/>
      <c r="I49" s="41"/>
      <c r="J49" s="41"/>
    </row>
    <row r="50" spans="1:10" x14ac:dyDescent="0.25">
      <c r="A50" s="43"/>
      <c r="B50" s="43"/>
      <c r="C50" s="43"/>
      <c r="D50" s="47"/>
      <c r="E50" s="41"/>
      <c r="F50" s="41"/>
      <c r="G50" s="41"/>
      <c r="H50" s="41"/>
      <c r="I50" s="41"/>
      <c r="J50" s="41"/>
    </row>
    <row r="51" spans="1:10" ht="25.5" x14ac:dyDescent="0.25">
      <c r="A51" s="43" t="s">
        <v>166</v>
      </c>
      <c r="B51" s="43">
        <v>250</v>
      </c>
      <c r="C51" s="43"/>
      <c r="D51" s="47">
        <f>SUM(E51:J51)</f>
        <v>0</v>
      </c>
      <c r="E51" s="41"/>
      <c r="F51" s="41"/>
      <c r="G51" s="41"/>
      <c r="H51" s="41"/>
      <c r="I51" s="41"/>
      <c r="J51" s="41"/>
    </row>
    <row r="52" spans="1:10" x14ac:dyDescent="0.25">
      <c r="A52" s="43"/>
      <c r="B52" s="43"/>
      <c r="C52" s="43"/>
      <c r="D52" s="47"/>
      <c r="E52" s="41"/>
      <c r="F52" s="41"/>
      <c r="G52" s="41"/>
      <c r="H52" s="41"/>
      <c r="I52" s="41"/>
      <c r="J52" s="41"/>
    </row>
    <row r="53" spans="1:10" x14ac:dyDescent="0.25">
      <c r="A53" s="43" t="s">
        <v>167</v>
      </c>
      <c r="B53" s="43">
        <v>260</v>
      </c>
      <c r="C53" s="43">
        <v>200</v>
      </c>
      <c r="D53" s="47">
        <f>SUM(E53:J53)</f>
        <v>0</v>
      </c>
      <c r="E53" s="47">
        <f t="shared" ref="E53:J53" si="11">E55</f>
        <v>0</v>
      </c>
      <c r="F53" s="47">
        <f t="shared" si="11"/>
        <v>0</v>
      </c>
      <c r="G53" s="47">
        <f t="shared" si="11"/>
        <v>0</v>
      </c>
      <c r="H53" s="47">
        <f t="shared" si="11"/>
        <v>0</v>
      </c>
      <c r="I53" s="47">
        <f t="shared" si="11"/>
        <v>0</v>
      </c>
      <c r="J53" s="47">
        <f t="shared" si="11"/>
        <v>0</v>
      </c>
    </row>
    <row r="54" spans="1:10" x14ac:dyDescent="0.25">
      <c r="A54" s="43" t="s">
        <v>10</v>
      </c>
      <c r="B54" s="43"/>
      <c r="C54" s="43"/>
      <c r="D54" s="47"/>
      <c r="E54" s="41"/>
      <c r="F54" s="41"/>
      <c r="G54" s="41"/>
      <c r="H54" s="41"/>
      <c r="I54" s="41"/>
      <c r="J54" s="41"/>
    </row>
    <row r="55" spans="1:10" ht="25.5" x14ac:dyDescent="0.25">
      <c r="A55" s="43" t="s">
        <v>168</v>
      </c>
      <c r="B55" s="43">
        <v>261</v>
      </c>
      <c r="C55" s="43">
        <v>240</v>
      </c>
      <c r="D55" s="47">
        <f>SUM(E55:J55)</f>
        <v>0</v>
      </c>
      <c r="E55" s="47">
        <f t="shared" ref="E55:J55" si="12">SUM(E57:E92)</f>
        <v>0</v>
      </c>
      <c r="F55" s="47">
        <f t="shared" si="12"/>
        <v>0</v>
      </c>
      <c r="G55" s="47">
        <f t="shared" si="12"/>
        <v>0</v>
      </c>
      <c r="H55" s="47">
        <f t="shared" si="12"/>
        <v>0</v>
      </c>
      <c r="I55" s="47">
        <f t="shared" si="12"/>
        <v>0</v>
      </c>
      <c r="J55" s="47">
        <f t="shared" si="12"/>
        <v>0</v>
      </c>
    </row>
    <row r="56" spans="1:10" x14ac:dyDescent="0.25">
      <c r="A56" s="43" t="s">
        <v>8</v>
      </c>
      <c r="B56" s="43"/>
      <c r="C56" s="43"/>
      <c r="D56" s="47"/>
      <c r="E56" s="41"/>
      <c r="F56" s="41"/>
      <c r="G56" s="41"/>
      <c r="H56" s="41"/>
      <c r="I56" s="41"/>
      <c r="J56" s="41"/>
    </row>
    <row r="57" spans="1:10" ht="25.5" x14ac:dyDescent="0.25">
      <c r="A57" s="43" t="s">
        <v>169</v>
      </c>
      <c r="B57" s="43">
        <v>261.10000000000002</v>
      </c>
      <c r="C57" s="43" t="s">
        <v>170</v>
      </c>
      <c r="D57" s="47">
        <f>SUM(E57:J57)</f>
        <v>0</v>
      </c>
      <c r="E57" s="41"/>
      <c r="F57" s="41"/>
      <c r="G57" s="41"/>
      <c r="H57" s="41"/>
      <c r="I57" s="41"/>
      <c r="J57" s="41"/>
    </row>
    <row r="58" spans="1:10" x14ac:dyDescent="0.25">
      <c r="A58" s="43" t="s">
        <v>171</v>
      </c>
      <c r="B58" s="43">
        <v>261.2</v>
      </c>
      <c r="C58" s="43" t="s">
        <v>172</v>
      </c>
      <c r="D58" s="47">
        <f>SUM(E58:J58)</f>
        <v>0</v>
      </c>
      <c r="E58" s="41"/>
      <c r="F58" s="41"/>
      <c r="G58" s="41"/>
      <c r="H58" s="41"/>
      <c r="I58" s="41"/>
      <c r="J58" s="41"/>
    </row>
    <row r="59" spans="1:10" ht="51" x14ac:dyDescent="0.25">
      <c r="A59" s="43" t="s">
        <v>173</v>
      </c>
      <c r="B59" s="43">
        <v>261.3</v>
      </c>
      <c r="C59" s="43" t="s">
        <v>174</v>
      </c>
      <c r="D59" s="47">
        <f t="shared" ref="D59:D92" si="13">SUM(E59:J59)</f>
        <v>0</v>
      </c>
      <c r="E59" s="41"/>
      <c r="F59" s="41"/>
      <c r="G59" s="41"/>
      <c r="H59" s="41"/>
      <c r="I59" s="41"/>
      <c r="J59" s="41"/>
    </row>
    <row r="60" spans="1:10" x14ac:dyDescent="0.25">
      <c r="A60" s="43" t="s">
        <v>175</v>
      </c>
      <c r="B60" s="43">
        <v>261.39999999999998</v>
      </c>
      <c r="C60" s="43" t="s">
        <v>176</v>
      </c>
      <c r="D60" s="47">
        <f t="shared" si="13"/>
        <v>0</v>
      </c>
      <c r="E60" s="41"/>
      <c r="F60" s="41"/>
      <c r="G60" s="41"/>
      <c r="H60" s="41"/>
      <c r="I60" s="41"/>
      <c r="J60" s="41"/>
    </row>
    <row r="61" spans="1:10" x14ac:dyDescent="0.25">
      <c r="A61" s="43" t="s">
        <v>177</v>
      </c>
      <c r="B61" s="43">
        <v>261.5</v>
      </c>
      <c r="C61" s="43" t="s">
        <v>289</v>
      </c>
      <c r="D61" s="47">
        <f t="shared" si="13"/>
        <v>0</v>
      </c>
      <c r="E61" s="41"/>
      <c r="F61" s="41"/>
      <c r="G61" s="41"/>
      <c r="H61" s="41"/>
      <c r="I61" s="41"/>
      <c r="J61" s="41"/>
    </row>
    <row r="62" spans="1:10" x14ac:dyDescent="0.25">
      <c r="A62" s="43" t="s">
        <v>178</v>
      </c>
      <c r="B62" s="43">
        <v>261.60000000000002</v>
      </c>
      <c r="C62" s="43" t="s">
        <v>348</v>
      </c>
      <c r="D62" s="47">
        <f t="shared" si="13"/>
        <v>0</v>
      </c>
      <c r="E62" s="41"/>
      <c r="F62" s="41"/>
      <c r="G62" s="41"/>
      <c r="H62" s="41"/>
      <c r="I62" s="41"/>
      <c r="J62" s="41"/>
    </row>
    <row r="63" spans="1:10" x14ac:dyDescent="0.25">
      <c r="A63" s="43" t="s">
        <v>133</v>
      </c>
      <c r="B63" s="43">
        <v>261.7</v>
      </c>
      <c r="C63" s="43" t="s">
        <v>290</v>
      </c>
      <c r="D63" s="47">
        <f t="shared" si="13"/>
        <v>0</v>
      </c>
      <c r="E63" s="41"/>
      <c r="F63" s="41"/>
      <c r="G63" s="41"/>
      <c r="H63" s="41"/>
      <c r="I63" s="41"/>
      <c r="J63" s="41"/>
    </row>
    <row r="64" spans="1:10" ht="25.5" x14ac:dyDescent="0.25">
      <c r="A64" s="43" t="s">
        <v>179</v>
      </c>
      <c r="B64" s="43">
        <v>261.8</v>
      </c>
      <c r="C64" s="43" t="s">
        <v>291</v>
      </c>
      <c r="D64" s="47">
        <f t="shared" si="13"/>
        <v>0</v>
      </c>
      <c r="E64" s="41"/>
      <c r="F64" s="41"/>
      <c r="G64" s="41"/>
      <c r="H64" s="41"/>
      <c r="I64" s="41"/>
      <c r="J64" s="41"/>
    </row>
    <row r="65" spans="1:10" ht="25.5" x14ac:dyDescent="0.25">
      <c r="A65" s="43" t="s">
        <v>180</v>
      </c>
      <c r="B65" s="43">
        <v>261.89999999999998</v>
      </c>
      <c r="C65" s="43" t="s">
        <v>292</v>
      </c>
      <c r="D65" s="47">
        <f t="shared" si="13"/>
        <v>0</v>
      </c>
      <c r="E65" s="41"/>
      <c r="F65" s="41"/>
      <c r="G65" s="41"/>
      <c r="H65" s="41"/>
      <c r="I65" s="41"/>
      <c r="J65" s="41"/>
    </row>
    <row r="66" spans="1:10" ht="25.5" x14ac:dyDescent="0.25">
      <c r="A66" s="43" t="s">
        <v>181</v>
      </c>
      <c r="B66" s="43">
        <v>261.10000000000002</v>
      </c>
      <c r="C66" s="43" t="s">
        <v>293</v>
      </c>
      <c r="D66" s="47">
        <f t="shared" si="13"/>
        <v>0</v>
      </c>
      <c r="E66" s="41"/>
      <c r="F66" s="41"/>
      <c r="G66" s="41"/>
      <c r="H66" s="41"/>
      <c r="I66" s="41"/>
      <c r="J66" s="41"/>
    </row>
    <row r="67" spans="1:10" ht="25.5" x14ac:dyDescent="0.25">
      <c r="A67" s="43" t="s">
        <v>182</v>
      </c>
      <c r="B67" s="43">
        <v>261.11</v>
      </c>
      <c r="C67" s="43" t="s">
        <v>294</v>
      </c>
      <c r="D67" s="47">
        <f t="shared" si="13"/>
        <v>0</v>
      </c>
      <c r="E67" s="41"/>
      <c r="F67" s="41"/>
      <c r="G67" s="41"/>
      <c r="H67" s="41"/>
      <c r="I67" s="41"/>
      <c r="J67" s="41"/>
    </row>
    <row r="68" spans="1:10" ht="25.5" x14ac:dyDescent="0.25">
      <c r="A68" s="43" t="s">
        <v>183</v>
      </c>
      <c r="B68" s="43">
        <v>261.12</v>
      </c>
      <c r="C68" s="43" t="s">
        <v>295</v>
      </c>
      <c r="D68" s="47">
        <f t="shared" si="13"/>
        <v>0</v>
      </c>
      <c r="E68" s="41"/>
      <c r="F68" s="41"/>
      <c r="G68" s="41"/>
      <c r="H68" s="41"/>
      <c r="I68" s="41"/>
      <c r="J68" s="41"/>
    </row>
    <row r="69" spans="1:10" x14ac:dyDescent="0.25">
      <c r="A69" s="43" t="s">
        <v>184</v>
      </c>
      <c r="B69" s="43">
        <v>261.13</v>
      </c>
      <c r="C69" s="43" t="s">
        <v>296</v>
      </c>
      <c r="D69" s="47">
        <f t="shared" si="13"/>
        <v>0</v>
      </c>
      <c r="E69" s="41"/>
      <c r="F69" s="41"/>
      <c r="G69" s="41"/>
      <c r="H69" s="41"/>
      <c r="I69" s="41"/>
      <c r="J69" s="41"/>
    </row>
    <row r="70" spans="1:10" ht="38.25" x14ac:dyDescent="0.25">
      <c r="A70" s="43" t="s">
        <v>185</v>
      </c>
      <c r="B70" s="43">
        <v>261.14</v>
      </c>
      <c r="C70" s="43" t="s">
        <v>297</v>
      </c>
      <c r="D70" s="47">
        <f t="shared" si="13"/>
        <v>0</v>
      </c>
      <c r="E70" s="41"/>
      <c r="F70" s="41"/>
      <c r="G70" s="41"/>
      <c r="H70" s="41"/>
      <c r="I70" s="41"/>
      <c r="J70" s="41"/>
    </row>
    <row r="71" spans="1:10" ht="25.5" x14ac:dyDescent="0.25">
      <c r="A71" s="43" t="s">
        <v>186</v>
      </c>
      <c r="B71" s="43">
        <v>261.14999999999998</v>
      </c>
      <c r="C71" s="43" t="s">
        <v>298</v>
      </c>
      <c r="D71" s="47">
        <f t="shared" si="13"/>
        <v>0</v>
      </c>
      <c r="E71" s="41"/>
      <c r="F71" s="41"/>
      <c r="G71" s="41"/>
      <c r="H71" s="41"/>
      <c r="I71" s="41"/>
      <c r="J71" s="41"/>
    </row>
    <row r="72" spans="1:10" ht="102" x14ac:dyDescent="0.25">
      <c r="A72" s="43" t="s">
        <v>187</v>
      </c>
      <c r="B72" s="43">
        <v>261.16000000000003</v>
      </c>
      <c r="C72" s="43" t="s">
        <v>188</v>
      </c>
      <c r="D72" s="47">
        <f t="shared" si="13"/>
        <v>0</v>
      </c>
      <c r="E72" s="41"/>
      <c r="F72" s="41"/>
      <c r="G72" s="41"/>
      <c r="H72" s="41"/>
      <c r="I72" s="41"/>
      <c r="J72" s="41"/>
    </row>
    <row r="73" spans="1:10" ht="25.5" x14ac:dyDescent="0.25">
      <c r="A73" s="43" t="s">
        <v>189</v>
      </c>
      <c r="B73" s="43">
        <v>261.17</v>
      </c>
      <c r="C73" s="43" t="s">
        <v>299</v>
      </c>
      <c r="D73" s="47">
        <f t="shared" si="13"/>
        <v>0</v>
      </c>
      <c r="E73" s="41"/>
      <c r="F73" s="41"/>
      <c r="G73" s="41"/>
      <c r="H73" s="41"/>
      <c r="I73" s="41"/>
      <c r="J73" s="41"/>
    </row>
    <row r="74" spans="1:10" ht="76.5" x14ac:dyDescent="0.25">
      <c r="A74" s="43" t="s">
        <v>190</v>
      </c>
      <c r="B74" s="43">
        <v>261.18</v>
      </c>
      <c r="C74" s="43" t="s">
        <v>300</v>
      </c>
      <c r="D74" s="47">
        <f t="shared" si="13"/>
        <v>0</v>
      </c>
      <c r="E74" s="41"/>
      <c r="F74" s="41"/>
      <c r="G74" s="41"/>
      <c r="H74" s="41"/>
      <c r="I74" s="41"/>
      <c r="J74" s="41"/>
    </row>
    <row r="75" spans="1:10" ht="63.75" x14ac:dyDescent="0.25">
      <c r="A75" s="43" t="s">
        <v>191</v>
      </c>
      <c r="B75" s="43">
        <v>261.19</v>
      </c>
      <c r="C75" s="43" t="s">
        <v>301</v>
      </c>
      <c r="D75" s="47">
        <f t="shared" si="13"/>
        <v>0</v>
      </c>
      <c r="E75" s="41"/>
      <c r="F75" s="41"/>
      <c r="G75" s="41"/>
      <c r="H75" s="41"/>
      <c r="I75" s="41"/>
      <c r="J75" s="41"/>
    </row>
    <row r="76" spans="1:10" ht="38.25" x14ac:dyDescent="0.25">
      <c r="A76" s="43" t="s">
        <v>192</v>
      </c>
      <c r="B76" s="43">
        <v>261.2</v>
      </c>
      <c r="C76" s="43" t="s">
        <v>302</v>
      </c>
      <c r="D76" s="47">
        <f t="shared" si="13"/>
        <v>0</v>
      </c>
      <c r="E76" s="41"/>
      <c r="F76" s="41"/>
      <c r="G76" s="41"/>
      <c r="H76" s="41"/>
      <c r="I76" s="41"/>
      <c r="J76" s="41"/>
    </row>
    <row r="77" spans="1:10" x14ac:dyDescent="0.25">
      <c r="A77" s="43" t="s">
        <v>193</v>
      </c>
      <c r="B77" s="43">
        <v>261.20999999999998</v>
      </c>
      <c r="C77" s="43" t="s">
        <v>194</v>
      </c>
      <c r="D77" s="47">
        <f t="shared" si="13"/>
        <v>0</v>
      </c>
      <c r="E77" s="41"/>
      <c r="F77" s="41"/>
      <c r="G77" s="41"/>
      <c r="H77" s="41"/>
      <c r="I77" s="41"/>
      <c r="J77" s="41"/>
    </row>
    <row r="78" spans="1:10" ht="38.25" x14ac:dyDescent="0.25">
      <c r="A78" s="43" t="s">
        <v>195</v>
      </c>
      <c r="B78" s="43">
        <v>261.22000000000003</v>
      </c>
      <c r="C78" s="43" t="s">
        <v>303</v>
      </c>
      <c r="D78" s="47">
        <f t="shared" si="13"/>
        <v>0</v>
      </c>
      <c r="E78" s="41"/>
      <c r="F78" s="41"/>
      <c r="G78" s="41"/>
      <c r="H78" s="41"/>
      <c r="I78" s="41"/>
      <c r="J78" s="41"/>
    </row>
    <row r="79" spans="1:10" ht="25.5" x14ac:dyDescent="0.25">
      <c r="A79" s="43" t="s">
        <v>196</v>
      </c>
      <c r="B79" s="43">
        <v>261.23</v>
      </c>
      <c r="C79" s="43" t="s">
        <v>304</v>
      </c>
      <c r="D79" s="47">
        <f t="shared" si="13"/>
        <v>0</v>
      </c>
      <c r="E79" s="41"/>
      <c r="F79" s="41"/>
      <c r="G79" s="41"/>
      <c r="H79" s="41"/>
      <c r="I79" s="41"/>
      <c r="J79" s="41"/>
    </row>
    <row r="80" spans="1:10" ht="114.75" x14ac:dyDescent="0.25">
      <c r="A80" s="43" t="s">
        <v>197</v>
      </c>
      <c r="B80" s="43">
        <v>261.24</v>
      </c>
      <c r="C80" s="43" t="s">
        <v>198</v>
      </c>
      <c r="D80" s="47">
        <f t="shared" si="13"/>
        <v>0</v>
      </c>
      <c r="E80" s="41"/>
      <c r="F80" s="41"/>
      <c r="G80" s="41"/>
      <c r="H80" s="41"/>
      <c r="I80" s="41"/>
      <c r="J80" s="41"/>
    </row>
    <row r="81" spans="1:10" ht="38.25" x14ac:dyDescent="0.25">
      <c r="A81" s="43" t="s">
        <v>199</v>
      </c>
      <c r="B81" s="43">
        <v>261.25</v>
      </c>
      <c r="C81" s="43" t="s">
        <v>305</v>
      </c>
      <c r="D81" s="47">
        <f t="shared" si="13"/>
        <v>0</v>
      </c>
      <c r="E81" s="41"/>
      <c r="F81" s="41"/>
      <c r="G81" s="41"/>
      <c r="H81" s="41"/>
      <c r="I81" s="41"/>
      <c r="J81" s="41"/>
    </row>
    <row r="82" spans="1:10" x14ac:dyDescent="0.25">
      <c r="A82" s="43" t="s">
        <v>200</v>
      </c>
      <c r="B82" s="43">
        <v>261.26</v>
      </c>
      <c r="C82" s="43" t="s">
        <v>306</v>
      </c>
      <c r="D82" s="47">
        <f t="shared" si="13"/>
        <v>0</v>
      </c>
      <c r="E82" s="41"/>
      <c r="F82" s="41"/>
      <c r="G82" s="41"/>
      <c r="H82" s="41"/>
      <c r="I82" s="41"/>
      <c r="J82" s="41"/>
    </row>
    <row r="83" spans="1:10" ht="25.5" x14ac:dyDescent="0.25">
      <c r="A83" s="43" t="s">
        <v>201</v>
      </c>
      <c r="B83" s="43">
        <v>261.27</v>
      </c>
      <c r="C83" s="43" t="s">
        <v>202</v>
      </c>
      <c r="D83" s="47">
        <f t="shared" si="13"/>
        <v>0</v>
      </c>
      <c r="E83" s="41"/>
      <c r="F83" s="41"/>
      <c r="G83" s="41"/>
      <c r="H83" s="41"/>
      <c r="I83" s="41"/>
      <c r="J83" s="41"/>
    </row>
    <row r="84" spans="1:10" ht="51" x14ac:dyDescent="0.25">
      <c r="A84" s="43" t="s">
        <v>203</v>
      </c>
      <c r="B84" s="43">
        <v>261.27999999999997</v>
      </c>
      <c r="C84" s="43" t="s">
        <v>307</v>
      </c>
      <c r="D84" s="47">
        <f t="shared" si="13"/>
        <v>0</v>
      </c>
      <c r="E84" s="41"/>
      <c r="F84" s="41"/>
      <c r="G84" s="41"/>
      <c r="H84" s="41"/>
      <c r="I84" s="41"/>
      <c r="J84" s="41"/>
    </row>
    <row r="85" spans="1:10" x14ac:dyDescent="0.25">
      <c r="A85" s="43" t="s">
        <v>204</v>
      </c>
      <c r="B85" s="43">
        <v>261.29000000000002</v>
      </c>
      <c r="C85" s="43" t="s">
        <v>205</v>
      </c>
      <c r="D85" s="47">
        <f t="shared" si="13"/>
        <v>0</v>
      </c>
      <c r="E85" s="41"/>
      <c r="F85" s="41"/>
      <c r="G85" s="41"/>
      <c r="H85" s="41"/>
      <c r="I85" s="41"/>
      <c r="J85" s="41"/>
    </row>
    <row r="86" spans="1:10" ht="25.5" x14ac:dyDescent="0.25">
      <c r="A86" s="43" t="s">
        <v>206</v>
      </c>
      <c r="B86" s="43">
        <v>261.3</v>
      </c>
      <c r="C86" s="43" t="s">
        <v>308</v>
      </c>
      <c r="D86" s="47">
        <f t="shared" si="13"/>
        <v>0</v>
      </c>
      <c r="E86" s="41"/>
      <c r="F86" s="41"/>
      <c r="G86" s="41"/>
      <c r="H86" s="41"/>
      <c r="I86" s="41"/>
      <c r="J86" s="41"/>
    </row>
    <row r="87" spans="1:10" x14ac:dyDescent="0.25">
      <c r="A87" s="43" t="s">
        <v>207</v>
      </c>
      <c r="B87" s="43">
        <v>261.31</v>
      </c>
      <c r="C87" s="43" t="s">
        <v>208</v>
      </c>
      <c r="D87" s="47">
        <f t="shared" si="13"/>
        <v>0</v>
      </c>
      <c r="E87" s="41"/>
      <c r="F87" s="41"/>
      <c r="G87" s="41"/>
      <c r="H87" s="41"/>
      <c r="I87" s="41"/>
      <c r="J87" s="41"/>
    </row>
    <row r="88" spans="1:10" x14ac:dyDescent="0.25">
      <c r="A88" s="43" t="s">
        <v>209</v>
      </c>
      <c r="B88" s="43">
        <v>261.32</v>
      </c>
      <c r="C88" s="43" t="s">
        <v>309</v>
      </c>
      <c r="D88" s="47">
        <f t="shared" si="13"/>
        <v>0</v>
      </c>
      <c r="E88" s="41"/>
      <c r="F88" s="41"/>
      <c r="G88" s="41"/>
      <c r="H88" s="41"/>
      <c r="I88" s="41"/>
      <c r="J88" s="41"/>
    </row>
    <row r="89" spans="1:10" ht="25.5" x14ac:dyDescent="0.25">
      <c r="A89" s="43" t="s">
        <v>210</v>
      </c>
      <c r="B89" s="43">
        <v>261.33</v>
      </c>
      <c r="C89" s="43" t="s">
        <v>310</v>
      </c>
      <c r="D89" s="47">
        <f t="shared" si="13"/>
        <v>0</v>
      </c>
      <c r="E89" s="41"/>
      <c r="F89" s="41"/>
      <c r="G89" s="41"/>
      <c r="H89" s="41"/>
      <c r="I89" s="41"/>
      <c r="J89" s="41"/>
    </row>
    <row r="90" spans="1:10" x14ac:dyDescent="0.25">
      <c r="A90" s="43" t="s">
        <v>211</v>
      </c>
      <c r="B90" s="43">
        <v>261.33999999999997</v>
      </c>
      <c r="C90" s="43" t="s">
        <v>212</v>
      </c>
      <c r="D90" s="47">
        <f t="shared" si="13"/>
        <v>0</v>
      </c>
      <c r="E90" s="41"/>
      <c r="F90" s="41"/>
      <c r="G90" s="41"/>
      <c r="H90" s="41"/>
      <c r="I90" s="41"/>
      <c r="J90" s="41"/>
    </row>
    <row r="91" spans="1:10" ht="25.5" x14ac:dyDescent="0.25">
      <c r="A91" s="43" t="s">
        <v>213</v>
      </c>
      <c r="B91" s="43">
        <v>261.35000000000002</v>
      </c>
      <c r="C91" s="43" t="s">
        <v>214</v>
      </c>
      <c r="D91" s="47">
        <f t="shared" si="13"/>
        <v>0</v>
      </c>
      <c r="E91" s="41"/>
      <c r="F91" s="41"/>
      <c r="G91" s="41"/>
      <c r="H91" s="41"/>
      <c r="I91" s="41"/>
      <c r="J91" s="41"/>
    </row>
    <row r="92" spans="1:10" ht="25.5" x14ac:dyDescent="0.25">
      <c r="A92" s="43" t="s">
        <v>215</v>
      </c>
      <c r="B92" s="43">
        <v>261.36</v>
      </c>
      <c r="C92" s="43" t="s">
        <v>311</v>
      </c>
      <c r="D92" s="47">
        <f t="shared" si="13"/>
        <v>0</v>
      </c>
      <c r="E92" s="41"/>
      <c r="F92" s="41"/>
      <c r="G92" s="41"/>
      <c r="H92" s="41"/>
      <c r="I92" s="41"/>
      <c r="J92" s="41"/>
    </row>
    <row r="93" spans="1:10" x14ac:dyDescent="0.25">
      <c r="A93" s="43"/>
      <c r="B93" s="43"/>
      <c r="C93" s="43"/>
      <c r="D93" s="47"/>
      <c r="E93" s="41"/>
      <c r="F93" s="41"/>
      <c r="G93" s="41"/>
      <c r="H93" s="41"/>
      <c r="I93" s="41"/>
      <c r="J93" s="41"/>
    </row>
    <row r="94" spans="1:10" x14ac:dyDescent="0.25">
      <c r="A94" s="43" t="s">
        <v>222</v>
      </c>
      <c r="B94" s="43">
        <v>500</v>
      </c>
      <c r="C94" s="43" t="s">
        <v>121</v>
      </c>
      <c r="D94" s="47">
        <f>SUM(E94:J94)</f>
        <v>0</v>
      </c>
      <c r="E94" s="41"/>
      <c r="F94" s="41"/>
      <c r="G94" s="41"/>
      <c r="H94" s="41"/>
      <c r="I94" s="41"/>
      <c r="J94" s="41"/>
    </row>
    <row r="95" spans="1:10" x14ac:dyDescent="0.25">
      <c r="A95" s="43" t="s">
        <v>223</v>
      </c>
      <c r="B95" s="43">
        <v>600</v>
      </c>
      <c r="C95" s="43" t="s">
        <v>121</v>
      </c>
      <c r="D95" s="47">
        <f>SUM(E95:J95)</f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</row>
  </sheetData>
  <autoFilter ref="A8:J95"/>
  <mergeCells count="5">
    <mergeCell ref="A4:I4"/>
    <mergeCell ref="A6:A7"/>
    <mergeCell ref="B6:B7"/>
    <mergeCell ref="C6:C7"/>
    <mergeCell ref="D6:J6"/>
  </mergeCells>
  <phoneticPr fontId="24" type="noConversion"/>
  <pageMargins left="0.39370078740157483" right="0.39370078740157483" top="0.78740157480314965" bottom="0.3937007874015748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F64" sqref="F64"/>
    </sheetView>
  </sheetViews>
  <sheetFormatPr defaultRowHeight="15" x14ac:dyDescent="0.25"/>
  <sheetData>
    <row r="1" spans="1:2" ht="18.75" x14ac:dyDescent="0.3">
      <c r="A1" s="64" t="s">
        <v>368</v>
      </c>
    </row>
    <row r="2" spans="1:2" ht="18.75" x14ac:dyDescent="0.3">
      <c r="A2" s="65" t="s">
        <v>370</v>
      </c>
    </row>
    <row r="3" spans="1:2" ht="18.75" x14ac:dyDescent="0.3">
      <c r="A3" s="65" t="s">
        <v>369</v>
      </c>
    </row>
    <row r="5" spans="1:2" ht="18.75" x14ac:dyDescent="0.3">
      <c r="A5" s="64" t="s">
        <v>371</v>
      </c>
    </row>
    <row r="6" spans="1:2" x14ac:dyDescent="0.25">
      <c r="A6" s="60" t="s">
        <v>328</v>
      </c>
    </row>
    <row r="7" spans="1:2" x14ac:dyDescent="0.25">
      <c r="B7" t="s">
        <v>316</v>
      </c>
    </row>
    <row r="9" spans="1:2" x14ac:dyDescent="0.25">
      <c r="B9" t="s">
        <v>317</v>
      </c>
    </row>
    <row r="11" spans="1:2" x14ac:dyDescent="0.25">
      <c r="B11" t="s">
        <v>365</v>
      </c>
    </row>
    <row r="13" spans="1:2" x14ac:dyDescent="0.25">
      <c r="B13" t="s">
        <v>366</v>
      </c>
    </row>
    <row r="15" spans="1:2" x14ac:dyDescent="0.25">
      <c r="B15" t="s">
        <v>318</v>
      </c>
    </row>
    <row r="16" spans="1:2" x14ac:dyDescent="0.25">
      <c r="A16" s="60"/>
    </row>
    <row r="17" spans="1:2" x14ac:dyDescent="0.25">
      <c r="A17" s="60" t="s">
        <v>329</v>
      </c>
    </row>
    <row r="18" spans="1:2" x14ac:dyDescent="0.25">
      <c r="B18" t="s">
        <v>330</v>
      </c>
    </row>
    <row r="20" spans="1:2" x14ac:dyDescent="0.25">
      <c r="B20" t="s">
        <v>330</v>
      </c>
    </row>
    <row r="22" spans="1:2" x14ac:dyDescent="0.25">
      <c r="B22" t="s">
        <v>331</v>
      </c>
    </row>
    <row r="24" spans="1:2" x14ac:dyDescent="0.25">
      <c r="B24" t="s">
        <v>332</v>
      </c>
    </row>
    <row r="26" spans="1:2" x14ac:dyDescent="0.25">
      <c r="B26" t="s">
        <v>367</v>
      </c>
    </row>
    <row r="28" spans="1:2" x14ac:dyDescent="0.25">
      <c r="B28" t="s">
        <v>333</v>
      </c>
    </row>
    <row r="30" spans="1:2" x14ac:dyDescent="0.25">
      <c r="A30" s="60" t="s">
        <v>349</v>
      </c>
    </row>
    <row r="31" spans="1:2" x14ac:dyDescent="0.25">
      <c r="B31" t="s">
        <v>350</v>
      </c>
    </row>
    <row r="33" spans="2:2" x14ac:dyDescent="0.25">
      <c r="B33" t="s">
        <v>351</v>
      </c>
    </row>
    <row r="35" spans="2:2" x14ac:dyDescent="0.25">
      <c r="B35" t="s">
        <v>352</v>
      </c>
    </row>
    <row r="37" spans="2:2" x14ac:dyDescent="0.25">
      <c r="B37" t="s">
        <v>353</v>
      </c>
    </row>
    <row r="39" spans="2:2" x14ac:dyDescent="0.25">
      <c r="B39" t="s">
        <v>354</v>
      </c>
    </row>
    <row r="41" spans="2:2" x14ac:dyDescent="0.25">
      <c r="B41" t="s">
        <v>355</v>
      </c>
    </row>
    <row r="43" spans="2:2" x14ac:dyDescent="0.25">
      <c r="B43" t="s">
        <v>357</v>
      </c>
    </row>
    <row r="45" spans="2:2" x14ac:dyDescent="0.25">
      <c r="B45" t="s">
        <v>356</v>
      </c>
    </row>
    <row r="47" spans="2:2" x14ac:dyDescent="0.25">
      <c r="B47" t="s">
        <v>358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титул</vt:lpstr>
      <vt:lpstr>1, 2 раздел</vt:lpstr>
      <vt:lpstr>р.3 2019</vt:lpstr>
      <vt:lpstr>р.3 2020</vt:lpstr>
      <vt:lpstr>р.3 2021</vt:lpstr>
      <vt:lpstr>р.3.1</vt:lpstr>
      <vt:lpstr>р. 4, 5</vt:lpstr>
      <vt:lpstr>(внебюджет остатки)</vt:lpstr>
      <vt:lpstr>наим ДопКР</vt:lpstr>
      <vt:lpstr>Лист1</vt:lpstr>
      <vt:lpstr>'(внебюджет остатки)'!Заголовки_для_печати</vt:lpstr>
      <vt:lpstr>'р.3 2019'!Заголовки_для_печати</vt:lpstr>
      <vt:lpstr>'р.3 2020'!Заголовки_для_печати</vt:lpstr>
      <vt:lpstr>'р.3 2021'!Заголовки_для_печати</vt:lpstr>
      <vt:lpstr>'(внебюджет остатки)'!Область_печати</vt:lpstr>
      <vt:lpstr>'р. 4, 5'!Область_печати</vt:lpstr>
      <vt:lpstr>'р.3 2019'!Область_печати</vt:lpstr>
      <vt:lpstr>'р.3 2020'!Область_печати</vt:lpstr>
      <vt:lpstr>'р.3 2021'!Область_печати</vt:lpstr>
      <vt:lpstr>р.3.1!Область_печати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Deminov Sergey</dc:creator>
  <cp:lastModifiedBy>Секретарь</cp:lastModifiedBy>
  <cp:lastPrinted>2019-12-24T01:29:04Z</cp:lastPrinted>
  <dcterms:created xsi:type="dcterms:W3CDTF">2016-12-19T01:59:27Z</dcterms:created>
  <dcterms:modified xsi:type="dcterms:W3CDTF">2019-12-26T00:57:27Z</dcterms:modified>
</cp:coreProperties>
</file>